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386" windowWidth="5835" windowHeight="6330" tabRatio="995" activeTab="0"/>
  </bookViews>
  <sheets>
    <sheet name="세입총괄" sheetId="1" r:id="rId1"/>
    <sheet name="세입총괄 (일반)" sheetId="2" r:id="rId2"/>
    <sheet name="세입총괄 (특별)" sheetId="3" r:id="rId3"/>
    <sheet name="성질 (2)" sheetId="4" state="hidden" r:id="rId4"/>
  </sheets>
  <definedNames>
    <definedName name="_xlnm.Print_Titles" localSheetId="3">'성질 (2)'!$3:$4</definedName>
    <definedName name="_xlnm.Print_Titles" localSheetId="0">'세입총괄'!$4:$5</definedName>
    <definedName name="_xlnm.Print_Titles" localSheetId="1">'세입총괄 (일반)'!$4:$5</definedName>
    <definedName name="_xlnm.Print_Titles" localSheetId="2">'세입총괄 (특별)'!$4:$5</definedName>
  </definedNames>
  <calcPr fullCalcOnLoad="1"/>
</workbook>
</file>

<file path=xl/sharedStrings.xml><?xml version="1.0" encoding="utf-8"?>
<sst xmlns="http://schemas.openxmlformats.org/spreadsheetml/2006/main" count="231" uniqueCount="179">
  <si>
    <t>일반회계</t>
  </si>
  <si>
    <t>(단위 : 천원)</t>
  </si>
  <si>
    <t>증  감  액</t>
  </si>
  <si>
    <t>구성비</t>
  </si>
  <si>
    <t>증감률</t>
  </si>
  <si>
    <t>합        계</t>
  </si>
  <si>
    <t>100 인건비</t>
  </si>
  <si>
    <t>101 인건비</t>
  </si>
  <si>
    <t>01 기본급</t>
  </si>
  <si>
    <t>02 수당</t>
  </si>
  <si>
    <t>03 기타직보수</t>
  </si>
  <si>
    <t>04 일용인부임</t>
  </si>
  <si>
    <t>200 물건비</t>
  </si>
  <si>
    <t>201 일반운영비</t>
  </si>
  <si>
    <t>202 여비</t>
  </si>
  <si>
    <t>01 국내여비</t>
  </si>
  <si>
    <t>03 국외여비</t>
  </si>
  <si>
    <t>04 외빈초청여비</t>
  </si>
  <si>
    <t>203 업무추진비</t>
  </si>
  <si>
    <t>204 복리후생비</t>
  </si>
  <si>
    <t>205 의회비</t>
  </si>
  <si>
    <t>01 의정활동비</t>
  </si>
  <si>
    <t>02 회의수당</t>
  </si>
  <si>
    <t>03 국내여비</t>
  </si>
  <si>
    <t>04 해외여비</t>
  </si>
  <si>
    <t>06 기관운영업무추진비</t>
  </si>
  <si>
    <t>206 재료비</t>
  </si>
  <si>
    <t>01 재료비</t>
  </si>
  <si>
    <t>02 일시사역인부임</t>
  </si>
  <si>
    <t>207 연구개발비</t>
  </si>
  <si>
    <t>01 학술용역비</t>
  </si>
  <si>
    <t>02 전산개발비</t>
  </si>
  <si>
    <t>03 시험연구비</t>
  </si>
  <si>
    <t>300 이전경비</t>
  </si>
  <si>
    <t>301 일반보상금</t>
  </si>
  <si>
    <t>01 사회보장적수혜금</t>
  </si>
  <si>
    <t>03 의용소방대지원경비</t>
  </si>
  <si>
    <t>07 민간인해외여비</t>
  </si>
  <si>
    <t>08 공익근무요원보상금</t>
  </si>
  <si>
    <t>303 포상금</t>
  </si>
  <si>
    <t>304 연금부담금등</t>
  </si>
  <si>
    <t>01 연금부담금</t>
  </si>
  <si>
    <t>305 배상금등</t>
  </si>
  <si>
    <t>306 출연금</t>
  </si>
  <si>
    <t>307 민간이전</t>
  </si>
  <si>
    <t>01 의료및구료비</t>
  </si>
  <si>
    <t>01 자치단체경상보조금</t>
  </si>
  <si>
    <t>311 차입금이자</t>
  </si>
  <si>
    <t>400 자본지출</t>
  </si>
  <si>
    <t>401 시설비및부대비</t>
  </si>
  <si>
    <t>01 시설비</t>
  </si>
  <si>
    <t>02 감리비</t>
  </si>
  <si>
    <t>03 시설부대비</t>
  </si>
  <si>
    <t>402 민간자본이전</t>
  </si>
  <si>
    <t>01 민간자본보조</t>
  </si>
  <si>
    <t>02 민간대행사업비</t>
  </si>
  <si>
    <t>01 자치단체자본보조</t>
  </si>
  <si>
    <t>405 자산취득비</t>
  </si>
  <si>
    <t>01 자산및물품취득비</t>
  </si>
  <si>
    <t>02 도서구입비</t>
  </si>
  <si>
    <t>500 융자및출자</t>
  </si>
  <si>
    <t>501 융자금</t>
  </si>
  <si>
    <t>01 민간융자금</t>
  </si>
  <si>
    <t>600 보전재원</t>
  </si>
  <si>
    <t>601 차입금원금</t>
  </si>
  <si>
    <t>700 내부거래</t>
  </si>
  <si>
    <t>801 예비비</t>
  </si>
  <si>
    <t>802 반환금기타</t>
  </si>
  <si>
    <t xml:space="preserve">  (2) 성 질 별</t>
  </si>
  <si>
    <t>(단위 : 천원)</t>
  </si>
  <si>
    <t>구        분</t>
  </si>
  <si>
    <t>예  산  액</t>
  </si>
  <si>
    <t>전년도예산액</t>
  </si>
  <si>
    <t>01 일반운영비</t>
  </si>
  <si>
    <t>02 행사지원비</t>
  </si>
  <si>
    <t>05 의정운영공통업무추진비</t>
  </si>
  <si>
    <t>07 의장단협의체부담금</t>
  </si>
  <si>
    <t>02 장학금및학자금</t>
  </si>
  <si>
    <t>09 행사실비보상금</t>
  </si>
  <si>
    <t>10 예술단원·운동부등보상</t>
  </si>
  <si>
    <t>11 기타보상금</t>
  </si>
  <si>
    <t>302 이주및재해보상금</t>
  </si>
  <si>
    <t>02 재해보상금</t>
  </si>
  <si>
    <t>02 국민건강보험금</t>
  </si>
  <si>
    <t>03 의원상해부담금</t>
  </si>
  <si>
    <t>01 출연금</t>
  </si>
  <si>
    <t>02 민간경상보조</t>
  </si>
  <si>
    <t>03 사회단체보조금</t>
  </si>
  <si>
    <t>04 민간행사보조·위탁</t>
  </si>
  <si>
    <t>05 민간위탁금</t>
  </si>
  <si>
    <t>07 연금지급금</t>
  </si>
  <si>
    <t>308 자치단체등이전</t>
  </si>
  <si>
    <t>02 징수교부금</t>
  </si>
  <si>
    <t>04 재정보전금</t>
  </si>
  <si>
    <t>05 자치단체간부담금</t>
  </si>
  <si>
    <t>06 교육기관에대한보조금</t>
  </si>
  <si>
    <t>08 기타부담금</t>
  </si>
  <si>
    <t>309 공기업경상전출금</t>
  </si>
  <si>
    <t>01 시도지역개발기금융자금상환이자</t>
  </si>
  <si>
    <t>03 기타차입금상환이자</t>
  </si>
  <si>
    <t>403 자치단체등자본이전</t>
  </si>
  <si>
    <t>02 공기관등에대한대행사업비</t>
  </si>
  <si>
    <t>03 예비군육성지원자본보조</t>
  </si>
  <si>
    <t>02 통화금융기관융자금</t>
  </si>
  <si>
    <t>01 시도지역개발기금융자금상환</t>
  </si>
  <si>
    <t>04 기타국내차입금상환</t>
  </si>
  <si>
    <t>701 기타회계전출금</t>
  </si>
  <si>
    <t>702 기금전출금</t>
  </si>
  <si>
    <t>703 교육비특별회계전출금</t>
  </si>
  <si>
    <t>800 예비비및기타</t>
  </si>
  <si>
    <t>01 국고보조금반환금</t>
  </si>
  <si>
    <t>03 과오납금등</t>
  </si>
  <si>
    <t>(단위 : 천원)</t>
  </si>
  <si>
    <r>
      <t xml:space="preserve">구    </t>
    </r>
    <r>
      <rPr>
        <sz val="12"/>
        <rFont val="바탕체"/>
        <family val="1"/>
      </rPr>
      <t xml:space="preserve">    </t>
    </r>
    <r>
      <rPr>
        <sz val="12"/>
        <rFont val="바탕체"/>
        <family val="1"/>
      </rPr>
      <t xml:space="preserve">            분</t>
    </r>
  </si>
  <si>
    <r>
      <t xml:space="preserve">예 </t>
    </r>
    <r>
      <rPr>
        <sz val="12"/>
        <rFont val="바탕체"/>
        <family val="1"/>
      </rPr>
      <t xml:space="preserve"> </t>
    </r>
    <r>
      <rPr>
        <sz val="12"/>
        <rFont val="바탕체"/>
        <family val="1"/>
      </rPr>
      <t>산</t>
    </r>
    <r>
      <rPr>
        <sz val="12"/>
        <rFont val="바탕체"/>
        <family val="1"/>
      </rPr>
      <t xml:space="preserve">  </t>
    </r>
    <r>
      <rPr>
        <sz val="12"/>
        <rFont val="바탕체"/>
        <family val="1"/>
      </rPr>
      <t>액</t>
    </r>
  </si>
  <si>
    <r>
      <t xml:space="preserve">증  </t>
    </r>
    <r>
      <rPr>
        <sz val="12"/>
        <rFont val="바탕체"/>
        <family val="1"/>
      </rPr>
      <t xml:space="preserve">   </t>
    </r>
    <r>
      <rPr>
        <sz val="12"/>
        <rFont val="바탕체"/>
        <family val="1"/>
      </rPr>
      <t>감</t>
    </r>
  </si>
  <si>
    <t>지방세수입</t>
  </si>
  <si>
    <t>세외수입</t>
  </si>
  <si>
    <t>경상적세외수입</t>
  </si>
  <si>
    <t>임시적세외수입</t>
  </si>
  <si>
    <t>지방교부세</t>
  </si>
  <si>
    <t>보조금</t>
  </si>
  <si>
    <t>지방채및예치금회수</t>
  </si>
  <si>
    <t>나. 세입총괄표</t>
  </si>
  <si>
    <t>전년도예산액</t>
  </si>
  <si>
    <t>전년도예산액</t>
  </si>
  <si>
    <t>구성비
%</t>
  </si>
  <si>
    <t>증감율
%</t>
  </si>
  <si>
    <r>
      <t xml:space="preserve">총 </t>
    </r>
    <r>
      <rPr>
        <sz val="12"/>
        <rFont val="바탕체"/>
        <family val="1"/>
      </rPr>
      <t xml:space="preserve">  계</t>
    </r>
  </si>
  <si>
    <r>
      <t xml:space="preserve">예 </t>
    </r>
    <r>
      <rPr>
        <sz val="12"/>
        <rFont val="바탕체"/>
        <family val="1"/>
      </rPr>
      <t xml:space="preserve"> </t>
    </r>
    <r>
      <rPr>
        <sz val="12"/>
        <rFont val="바탕체"/>
        <family val="1"/>
      </rPr>
      <t>산</t>
    </r>
    <r>
      <rPr>
        <sz val="12"/>
        <rFont val="바탕체"/>
        <family val="1"/>
      </rPr>
      <t xml:space="preserve">  </t>
    </r>
    <r>
      <rPr>
        <sz val="12"/>
        <rFont val="바탕체"/>
        <family val="1"/>
      </rPr>
      <t>액</t>
    </r>
  </si>
  <si>
    <t>지방세</t>
  </si>
  <si>
    <t>보통세</t>
  </si>
  <si>
    <t>목적세</t>
  </si>
  <si>
    <t>지난년도수입</t>
  </si>
  <si>
    <t>재산임대수입</t>
  </si>
  <si>
    <t>사용료수입</t>
  </si>
  <si>
    <t>수수료수입</t>
  </si>
  <si>
    <t>사업수입</t>
  </si>
  <si>
    <t>징수교부금수입</t>
  </si>
  <si>
    <t>이자수입</t>
  </si>
  <si>
    <t>재산매각수입</t>
  </si>
  <si>
    <t>순세계잉여금</t>
  </si>
  <si>
    <t>이월금</t>
  </si>
  <si>
    <t>부담금</t>
  </si>
  <si>
    <t>전입금</t>
  </si>
  <si>
    <t>잡수입</t>
  </si>
  <si>
    <t>지난년도수입</t>
  </si>
  <si>
    <t>국고보조금</t>
  </si>
  <si>
    <t>도비보조금</t>
  </si>
  <si>
    <t>나. 세입총괄표</t>
  </si>
  <si>
    <r>
      <t xml:space="preserve">구    </t>
    </r>
    <r>
      <rPr>
        <sz val="12"/>
        <rFont val="바탕체"/>
        <family val="1"/>
      </rPr>
      <t xml:space="preserve">    </t>
    </r>
    <r>
      <rPr>
        <sz val="12"/>
        <rFont val="바탕체"/>
        <family val="1"/>
      </rPr>
      <t xml:space="preserve">            분</t>
    </r>
  </si>
  <si>
    <r>
      <t xml:space="preserve">증  </t>
    </r>
    <r>
      <rPr>
        <sz val="12"/>
        <rFont val="바탕체"/>
        <family val="1"/>
      </rPr>
      <t xml:space="preserve">   </t>
    </r>
    <r>
      <rPr>
        <sz val="12"/>
        <rFont val="바탕체"/>
        <family val="1"/>
      </rPr>
      <t>감</t>
    </r>
  </si>
  <si>
    <t>증감율
%</t>
  </si>
  <si>
    <r>
      <t xml:space="preserve">총 </t>
    </r>
    <r>
      <rPr>
        <sz val="12"/>
        <rFont val="바탕체"/>
        <family val="1"/>
      </rPr>
      <t xml:space="preserve">  계</t>
    </r>
  </si>
  <si>
    <t>지방세수입</t>
  </si>
  <si>
    <t>세외수입</t>
  </si>
  <si>
    <t>경상적세외수입</t>
  </si>
  <si>
    <t>재산임대수입</t>
  </si>
  <si>
    <t>사용료수입</t>
  </si>
  <si>
    <t>수수료수입</t>
  </si>
  <si>
    <t>사업수입</t>
  </si>
  <si>
    <t>징수교부금수입</t>
  </si>
  <si>
    <t>이자수입</t>
  </si>
  <si>
    <t>임시적세외수입</t>
  </si>
  <si>
    <t>재산매각수입</t>
  </si>
  <si>
    <t>순세계잉여금</t>
  </si>
  <si>
    <t>이월금</t>
  </si>
  <si>
    <t>전입금</t>
  </si>
  <si>
    <t>부담금</t>
  </si>
  <si>
    <t>잡수입</t>
  </si>
  <si>
    <t>지방교부세</t>
  </si>
  <si>
    <t>보조금</t>
  </si>
  <si>
    <t>국고보조금</t>
  </si>
  <si>
    <t>도비보조금</t>
  </si>
  <si>
    <t>지방채및예치금회수</t>
  </si>
  <si>
    <t>재정보전금</t>
  </si>
  <si>
    <t>융자금원금수입</t>
  </si>
  <si>
    <t>합계(일반회계,기타특별회계)</t>
  </si>
  <si>
    <t>기타특별회계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</si>
</sst>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##"/>
    <numFmt numFmtId="185" formatCode="0.0"/>
    <numFmt numFmtId="186" formatCode="#,##0.0"/>
    <numFmt numFmtId="187" formatCode="#,##0;&quot;△&quot;#,##0;\-"/>
    <numFmt numFmtId="188" formatCode="#,##0.0;&quot;△&quot;#,##0.0;\-"/>
    <numFmt numFmtId="189" formatCode="0.000"/>
    <numFmt numFmtId="190" formatCode="_ * #,##0.0_ ;_ * \-#,##0.0_ ;_ * &quot;-&quot;_ ;_ @_ "/>
    <numFmt numFmtId="191" formatCode="0.0000"/>
    <numFmt numFmtId="192" formatCode="#,##0_-;&quot;△&quot;#,##0_-;\-"/>
    <numFmt numFmtId="193" formatCode="#,##0.0_-;&quot;△&quot;#,##0.0_-;\-"/>
    <numFmt numFmtId="194" formatCode="0.0%"/>
    <numFmt numFmtId="195" formatCode="0.0%;&quot;△&quot;0.0%;"/>
    <numFmt numFmtId="196" formatCode="_-* #,##0_-;&quot;△&quot;#,##0_-;_-* &quot;-&quot;_-;_-@_-"/>
    <numFmt numFmtId="197" formatCode="#,##0;&quot;△&quot;#,##0"/>
    <numFmt numFmtId="198" formatCode="#,##0.00;&quot;△&quot;#,##0.00"/>
    <numFmt numFmtId="199" formatCode="0.00_);[Red]\(0.00\)"/>
  </numFmts>
  <fonts count="1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4"/>
      <name val="바탕체"/>
      <family val="1"/>
    </font>
    <font>
      <sz val="20"/>
      <name val="바탕체"/>
      <family val="1"/>
    </font>
    <font>
      <sz val="8"/>
      <name val="바탕"/>
      <family val="1"/>
    </font>
    <font>
      <b/>
      <sz val="14"/>
      <name val="바탕체"/>
      <family val="1"/>
    </font>
    <font>
      <sz val="10"/>
      <name val="바탕체"/>
      <family val="1"/>
    </font>
    <font>
      <sz val="22"/>
      <name val="HY견명조"/>
      <family val="1"/>
    </font>
    <font>
      <b/>
      <sz val="16"/>
      <name val="바탕체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1" fontId="0" fillId="0" borderId="1" xfId="17" applyFont="1" applyBorder="1" applyAlignment="1">
      <alignment vertical="center"/>
    </xf>
    <xf numFmtId="181" fontId="0" fillId="0" borderId="2" xfId="17" applyFont="1" applyBorder="1" applyAlignment="1">
      <alignment vertical="center"/>
    </xf>
    <xf numFmtId="181" fontId="0" fillId="0" borderId="3" xfId="17" applyFont="1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5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85" fontId="0" fillId="0" borderId="8" xfId="0" applyNumberFormat="1" applyBorder="1" applyAlignment="1">
      <alignment vertical="center"/>
    </xf>
    <xf numFmtId="188" fontId="0" fillId="0" borderId="8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185" fontId="0" fillId="0" borderId="15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185" fontId="0" fillId="0" borderId="17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87" fontId="0" fillId="0" borderId="14" xfId="0" applyNumberFormat="1" applyBorder="1" applyAlignment="1">
      <alignment horizontal="right" vertical="center"/>
    </xf>
    <xf numFmtId="187" fontId="0" fillId="0" borderId="5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9" xfId="0" applyNumberFormat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87" fontId="0" fillId="0" borderId="16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185" fontId="0" fillId="0" borderId="26" xfId="0" applyNumberFormat="1" applyBorder="1" applyAlignment="1">
      <alignment vertical="center"/>
    </xf>
    <xf numFmtId="187" fontId="0" fillId="0" borderId="25" xfId="0" applyNumberFormat="1" applyBorder="1" applyAlignment="1">
      <alignment horizontal="right" vertical="center"/>
    </xf>
    <xf numFmtId="188" fontId="0" fillId="0" borderId="26" xfId="0" applyNumberFormat="1" applyBorder="1" applyAlignment="1">
      <alignment vertical="center"/>
    </xf>
    <xf numFmtId="181" fontId="0" fillId="0" borderId="27" xfId="17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3" fontId="0" fillId="0" borderId="28" xfId="0" applyNumberFormat="1" applyBorder="1" applyAlignment="1">
      <alignment vertical="center"/>
    </xf>
    <xf numFmtId="185" fontId="0" fillId="0" borderId="29" xfId="0" applyNumberFormat="1" applyBorder="1" applyAlignment="1">
      <alignment vertical="center"/>
    </xf>
    <xf numFmtId="187" fontId="0" fillId="0" borderId="28" xfId="0" applyNumberFormat="1" applyBorder="1" applyAlignment="1">
      <alignment horizontal="right"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87" fontId="0" fillId="0" borderId="9" xfId="17" applyNumberForma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 wrapText="1"/>
    </xf>
    <xf numFmtId="188" fontId="0" fillId="0" borderId="27" xfId="17" applyNumberFormat="1" applyFont="1" applyBorder="1" applyAlignment="1">
      <alignment vertical="center"/>
    </xf>
    <xf numFmtId="187" fontId="0" fillId="0" borderId="27" xfId="17" applyNumberFormat="1" applyFont="1" applyBorder="1" applyAlignment="1">
      <alignment vertical="center"/>
    </xf>
    <xf numFmtId="188" fontId="0" fillId="0" borderId="3" xfId="17" applyNumberFormat="1" applyFont="1" applyBorder="1" applyAlignment="1">
      <alignment vertical="center"/>
    </xf>
    <xf numFmtId="187" fontId="0" fillId="0" borderId="3" xfId="17" applyNumberFormat="1" applyFont="1" applyBorder="1" applyAlignment="1">
      <alignment vertical="center"/>
    </xf>
    <xf numFmtId="188" fontId="0" fillId="0" borderId="1" xfId="17" applyNumberFormat="1" applyFont="1" applyBorder="1" applyAlignment="1">
      <alignment vertical="center"/>
    </xf>
    <xf numFmtId="187" fontId="0" fillId="0" borderId="1" xfId="17" applyNumberFormat="1" applyFont="1" applyBorder="1" applyAlignment="1">
      <alignment vertical="center"/>
    </xf>
    <xf numFmtId="188" fontId="0" fillId="0" borderId="1" xfId="0" applyNumberFormat="1" applyFont="1" applyBorder="1" applyAlignment="1">
      <alignment vertical="center"/>
    </xf>
    <xf numFmtId="188" fontId="0" fillId="0" borderId="2" xfId="17" applyNumberFormat="1" applyFont="1" applyBorder="1" applyAlignment="1">
      <alignment vertical="center"/>
    </xf>
    <xf numFmtId="187" fontId="0" fillId="0" borderId="2" xfId="17" applyNumberFormat="1" applyFont="1" applyBorder="1" applyAlignment="1">
      <alignment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88" fontId="0" fillId="0" borderId="27" xfId="17" applyNumberFormat="1" applyFont="1" applyBorder="1" applyAlignment="1">
      <alignment horizontal="center" vertical="center"/>
    </xf>
    <xf numFmtId="188" fontId="0" fillId="0" borderId="3" xfId="17" applyNumberFormat="1" applyFont="1" applyBorder="1" applyAlignment="1">
      <alignment horizontal="center" vertical="center"/>
    </xf>
    <xf numFmtId="188" fontId="0" fillId="0" borderId="1" xfId="17" applyNumberFormat="1" applyFont="1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/>
    </xf>
    <xf numFmtId="188" fontId="0" fillId="0" borderId="2" xfId="17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0" fontId="0" fillId="0" borderId="41" xfId="0" applyFont="1" applyBorder="1" applyAlignment="1">
      <alignment horizontal="centerContinuous"/>
    </xf>
    <xf numFmtId="0" fontId="8" fillId="0" borderId="42" xfId="0" applyFont="1" applyBorder="1" applyAlignment="1">
      <alignment horizontal="center" vertical="center" wrapText="1"/>
    </xf>
    <xf numFmtId="193" fontId="0" fillId="0" borderId="43" xfId="0" applyNumberFormat="1" applyFont="1" applyBorder="1" applyAlignment="1">
      <alignment vertical="center"/>
    </xf>
    <xf numFmtId="193" fontId="0" fillId="0" borderId="44" xfId="0" applyNumberFormat="1" applyFont="1" applyBorder="1" applyAlignment="1">
      <alignment vertical="center"/>
    </xf>
    <xf numFmtId="193" fontId="0" fillId="0" borderId="42" xfId="0" applyNumberFormat="1" applyFont="1" applyBorder="1" applyAlignment="1">
      <alignment vertical="center"/>
    </xf>
    <xf numFmtId="188" fontId="0" fillId="0" borderId="45" xfId="17" applyNumberFormat="1" applyFont="1" applyBorder="1" applyAlignment="1">
      <alignment vertical="center"/>
    </xf>
    <xf numFmtId="181" fontId="0" fillId="0" borderId="45" xfId="17" applyFont="1" applyBorder="1" applyAlignment="1">
      <alignment vertical="center"/>
    </xf>
    <xf numFmtId="187" fontId="0" fillId="0" borderId="45" xfId="17" applyNumberFormat="1" applyFont="1" applyBorder="1" applyAlignment="1">
      <alignment vertical="center"/>
    </xf>
    <xf numFmtId="193" fontId="0" fillId="0" borderId="46" xfId="0" applyNumberFormat="1" applyFont="1" applyBorder="1" applyAlignment="1">
      <alignment vertical="center"/>
    </xf>
    <xf numFmtId="0" fontId="0" fillId="0" borderId="47" xfId="0" applyFont="1" applyBorder="1" applyAlignment="1">
      <alignment horizontal="centerContinuous" vertical="center"/>
    </xf>
    <xf numFmtId="0" fontId="0" fillId="0" borderId="48" xfId="0" applyFont="1" applyBorder="1" applyAlignment="1" quotePrefix="1">
      <alignment horizontal="distributed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distributed"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199" fontId="0" fillId="0" borderId="56" xfId="0" applyNumberFormat="1" applyFont="1" applyBorder="1" applyAlignment="1">
      <alignment vertical="center"/>
    </xf>
    <xf numFmtId="199" fontId="0" fillId="0" borderId="43" xfId="0" applyNumberFormat="1" applyFont="1" applyBorder="1" applyAlignment="1">
      <alignment vertical="center"/>
    </xf>
    <xf numFmtId="199" fontId="0" fillId="0" borderId="44" xfId="0" applyNumberFormat="1" applyFont="1" applyBorder="1" applyAlignment="1">
      <alignment vertical="center"/>
    </xf>
    <xf numFmtId="188" fontId="0" fillId="0" borderId="45" xfId="17" applyNumberFormat="1" applyFont="1" applyBorder="1" applyAlignment="1">
      <alignment horizontal="center" vertical="center"/>
    </xf>
    <xf numFmtId="193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0" xfId="0" applyFont="1" applyBorder="1" applyAlignment="1">
      <alignment horizontal="distributed" vertical="center"/>
    </xf>
    <xf numFmtId="0" fontId="0" fillId="0" borderId="61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64" xfId="0" applyFont="1" applyBorder="1" applyAlignment="1">
      <alignment horizontal="distributed" vertical="center"/>
    </xf>
    <xf numFmtId="0" fontId="0" fillId="0" borderId="65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35"/>
  <sheetViews>
    <sheetView showGridLines="0" tabSelected="1" workbookViewId="0" topLeftCell="D10">
      <selection activeCell="I6" sqref="I6"/>
    </sheetView>
  </sheetViews>
  <sheetFormatPr defaultColWidth="9.00390625" defaultRowHeight="14.25"/>
  <cols>
    <col min="1" max="1" width="3.875" style="68" customWidth="1"/>
    <col min="2" max="2" width="3.75390625" style="68" customWidth="1"/>
    <col min="3" max="3" width="4.75390625" style="68" customWidth="1"/>
    <col min="4" max="4" width="23.875" style="68" customWidth="1"/>
    <col min="5" max="5" width="20.75390625" style="68" customWidth="1"/>
    <col min="6" max="6" width="8.00390625" style="68" customWidth="1"/>
    <col min="7" max="7" width="20.50390625" style="68" customWidth="1"/>
    <col min="8" max="8" width="8.00390625" style="68" customWidth="1"/>
    <col min="9" max="9" width="20.25390625" style="68" customWidth="1"/>
    <col min="10" max="10" width="8.00390625" style="68" customWidth="1"/>
    <col min="11" max="16384" width="9.00390625" style="68" customWidth="1"/>
  </cols>
  <sheetData>
    <row r="1" spans="1:10" s="1" customFormat="1" ht="27">
      <c r="A1" s="70" t="s">
        <v>123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" customHeight="1">
      <c r="A2" s="72"/>
      <c r="B2" s="70"/>
      <c r="C2" s="70"/>
      <c r="D2" s="70"/>
      <c r="E2" s="70"/>
      <c r="F2" s="70"/>
      <c r="J2" s="69"/>
    </row>
    <row r="3" spans="1:10" s="3" customFormat="1" ht="21.75" customHeight="1" thickBot="1">
      <c r="A3" s="134" t="s">
        <v>177</v>
      </c>
      <c r="B3" s="134"/>
      <c r="C3" s="134"/>
      <c r="D3" s="134"/>
      <c r="J3" s="67" t="s">
        <v>112</v>
      </c>
    </row>
    <row r="4" spans="1:10" s="4" customFormat="1" ht="25.5" customHeight="1">
      <c r="A4" s="146" t="s">
        <v>113</v>
      </c>
      <c r="B4" s="147"/>
      <c r="C4" s="147"/>
      <c r="D4" s="148"/>
      <c r="E4" s="105" t="s">
        <v>114</v>
      </c>
      <c r="F4" s="104"/>
      <c r="G4" s="105" t="s">
        <v>124</v>
      </c>
      <c r="H4" s="104"/>
      <c r="I4" s="105" t="s">
        <v>115</v>
      </c>
      <c r="J4" s="106"/>
    </row>
    <row r="5" spans="1:10" s="4" customFormat="1" ht="25.5" customHeight="1">
      <c r="A5" s="149"/>
      <c r="B5" s="131"/>
      <c r="C5" s="131"/>
      <c r="D5" s="132"/>
      <c r="E5" s="73"/>
      <c r="F5" s="76" t="s">
        <v>126</v>
      </c>
      <c r="G5" s="73"/>
      <c r="H5" s="76" t="s">
        <v>126</v>
      </c>
      <c r="I5" s="73"/>
      <c r="J5" s="107" t="s">
        <v>127</v>
      </c>
    </row>
    <row r="6" spans="1:10" s="4" customFormat="1" ht="27.75" customHeight="1">
      <c r="A6" s="115" t="s">
        <v>128</v>
      </c>
      <c r="B6" s="74"/>
      <c r="C6" s="74"/>
      <c r="D6" s="75"/>
      <c r="E6" s="53">
        <f>SUM(E7,E12,E29,E30,E32,E35)</f>
        <v>267280387</v>
      </c>
      <c r="F6" s="77">
        <f>E6/E$6*100</f>
        <v>100</v>
      </c>
      <c r="G6" s="53">
        <f>SUM(G7,G12,G29,G30,G32,G35)</f>
        <v>213189702</v>
      </c>
      <c r="H6" s="77">
        <f aca="true" t="shared" si="0" ref="H6:H35">G6/G$6*100</f>
        <v>100</v>
      </c>
      <c r="I6" s="78">
        <f aca="true" t="shared" si="1" ref="I6:I26">E6-G6</f>
        <v>54090685</v>
      </c>
      <c r="J6" s="108">
        <f aca="true" t="shared" si="2" ref="J6:J26">IF(G6=0,0,I6/G6*100)</f>
        <v>25.372090908968953</v>
      </c>
    </row>
    <row r="7" spans="1:10" s="4" customFormat="1" ht="27.75" customHeight="1">
      <c r="A7" s="116">
        <v>100</v>
      </c>
      <c r="B7" s="135" t="s">
        <v>116</v>
      </c>
      <c r="C7" s="135"/>
      <c r="D7" s="136"/>
      <c r="E7" s="7">
        <f>E8</f>
        <v>10000000</v>
      </c>
      <c r="F7" s="79">
        <f aca="true" t="shared" si="3" ref="F7:F35">E7/E$6*100</f>
        <v>3.741389374746752</v>
      </c>
      <c r="G7" s="7">
        <f>G8</f>
        <v>8920000</v>
      </c>
      <c r="H7" s="79">
        <f t="shared" si="0"/>
        <v>4.184067014644075</v>
      </c>
      <c r="I7" s="80">
        <f t="shared" si="1"/>
        <v>1080000</v>
      </c>
      <c r="J7" s="108">
        <f t="shared" si="2"/>
        <v>12.10762331838565</v>
      </c>
    </row>
    <row r="8" spans="1:10" s="4" customFormat="1" ht="27.75" customHeight="1">
      <c r="A8" s="117"/>
      <c r="B8" s="8">
        <v>110</v>
      </c>
      <c r="C8" s="139" t="s">
        <v>130</v>
      </c>
      <c r="D8" s="140"/>
      <c r="E8" s="7">
        <f>SUM(E9:E11)</f>
        <v>10000000</v>
      </c>
      <c r="F8" s="81">
        <f t="shared" si="3"/>
        <v>3.741389374746752</v>
      </c>
      <c r="G8" s="7">
        <f>SUM(G9:G11)</f>
        <v>8920000</v>
      </c>
      <c r="H8" s="81">
        <f t="shared" si="0"/>
        <v>4.184067014644075</v>
      </c>
      <c r="I8" s="82">
        <f t="shared" si="1"/>
        <v>1080000</v>
      </c>
      <c r="J8" s="109">
        <f t="shared" si="2"/>
        <v>12.10762331838565</v>
      </c>
    </row>
    <row r="9" spans="1:10" s="4" customFormat="1" ht="27.75" customHeight="1">
      <c r="A9" s="118"/>
      <c r="B9" s="143"/>
      <c r="C9" s="86">
        <v>111</v>
      </c>
      <c r="D9" s="87" t="s">
        <v>131</v>
      </c>
      <c r="E9" s="7">
        <v>9545000</v>
      </c>
      <c r="F9" s="81">
        <f t="shared" si="3"/>
        <v>3.571156158195775</v>
      </c>
      <c r="G9" s="7">
        <v>8550000</v>
      </c>
      <c r="H9" s="81">
        <f t="shared" si="0"/>
        <v>4.010512665381933</v>
      </c>
      <c r="I9" s="82">
        <f t="shared" si="1"/>
        <v>995000</v>
      </c>
      <c r="J9" s="109">
        <f t="shared" si="2"/>
        <v>11.637426900584796</v>
      </c>
    </row>
    <row r="10" spans="1:10" s="4" customFormat="1" ht="27.75" customHeight="1">
      <c r="A10" s="118"/>
      <c r="B10" s="145"/>
      <c r="C10" s="86">
        <v>112</v>
      </c>
      <c r="D10" s="87" t="s">
        <v>132</v>
      </c>
      <c r="E10" s="7">
        <v>305000</v>
      </c>
      <c r="F10" s="81">
        <f t="shared" si="3"/>
        <v>0.11411237592977594</v>
      </c>
      <c r="G10" s="7">
        <v>270000</v>
      </c>
      <c r="H10" s="81">
        <f t="shared" si="0"/>
        <v>0.12664776838048208</v>
      </c>
      <c r="I10" s="82">
        <f t="shared" si="1"/>
        <v>35000</v>
      </c>
      <c r="J10" s="109">
        <f t="shared" si="2"/>
        <v>12.962962962962962</v>
      </c>
    </row>
    <row r="11" spans="1:10" s="4" customFormat="1" ht="27.75" customHeight="1">
      <c r="A11" s="119"/>
      <c r="B11" s="144"/>
      <c r="C11" s="89">
        <v>113</v>
      </c>
      <c r="D11" s="87" t="s">
        <v>133</v>
      </c>
      <c r="E11" s="7">
        <v>150000</v>
      </c>
      <c r="F11" s="81">
        <f t="shared" si="3"/>
        <v>0.05612084062120128</v>
      </c>
      <c r="G11" s="7">
        <v>100000</v>
      </c>
      <c r="H11" s="81">
        <f t="shared" si="0"/>
        <v>0.04690658088166003</v>
      </c>
      <c r="I11" s="82">
        <f t="shared" si="1"/>
        <v>50000</v>
      </c>
      <c r="J11" s="109">
        <f t="shared" si="2"/>
        <v>50</v>
      </c>
    </row>
    <row r="12" spans="1:10" s="4" customFormat="1" ht="27.75" customHeight="1">
      <c r="A12" s="120">
        <v>200</v>
      </c>
      <c r="B12" s="139" t="s">
        <v>117</v>
      </c>
      <c r="C12" s="139"/>
      <c r="D12" s="140"/>
      <c r="E12" s="7">
        <f>E13+E20</f>
        <v>23141799</v>
      </c>
      <c r="F12" s="81">
        <f t="shared" si="3"/>
        <v>8.658248089112503</v>
      </c>
      <c r="G12" s="7">
        <f>G13+G20</f>
        <v>23835035</v>
      </c>
      <c r="H12" s="81">
        <f t="shared" si="0"/>
        <v>11.180199970446978</v>
      </c>
      <c r="I12" s="82">
        <f t="shared" si="1"/>
        <v>-693236</v>
      </c>
      <c r="J12" s="109">
        <f t="shared" si="2"/>
        <v>-2.9084748564455642</v>
      </c>
    </row>
    <row r="13" spans="1:10" s="4" customFormat="1" ht="27.75" customHeight="1">
      <c r="A13" s="117"/>
      <c r="B13" s="8">
        <v>210</v>
      </c>
      <c r="C13" s="139" t="s">
        <v>118</v>
      </c>
      <c r="D13" s="140"/>
      <c r="E13" s="7">
        <f>SUM(E14:E19)</f>
        <v>7309029</v>
      </c>
      <c r="F13" s="81">
        <f t="shared" si="3"/>
        <v>2.7345923440315882</v>
      </c>
      <c r="G13" s="7">
        <f>SUM(G14:G19)</f>
        <v>8318826</v>
      </c>
      <c r="H13" s="81">
        <f t="shared" si="0"/>
        <v>3.902076846094564</v>
      </c>
      <c r="I13" s="82">
        <f t="shared" si="1"/>
        <v>-1009797</v>
      </c>
      <c r="J13" s="109">
        <f t="shared" si="2"/>
        <v>-12.138696013115311</v>
      </c>
    </row>
    <row r="14" spans="1:10" s="4" customFormat="1" ht="27.75" customHeight="1">
      <c r="A14" s="118"/>
      <c r="B14" s="143"/>
      <c r="C14" s="91">
        <v>211</v>
      </c>
      <c r="D14" s="87" t="s">
        <v>134</v>
      </c>
      <c r="E14" s="7">
        <v>75845</v>
      </c>
      <c r="F14" s="81">
        <f t="shared" si="3"/>
        <v>0.028376567712766743</v>
      </c>
      <c r="G14" s="7">
        <v>58377</v>
      </c>
      <c r="H14" s="81">
        <f t="shared" si="0"/>
        <v>0.02738265472128668</v>
      </c>
      <c r="I14" s="82">
        <f t="shared" si="1"/>
        <v>17468</v>
      </c>
      <c r="J14" s="109">
        <f t="shared" si="2"/>
        <v>29.922743546259657</v>
      </c>
    </row>
    <row r="15" spans="1:10" s="4" customFormat="1" ht="27.75" customHeight="1">
      <c r="A15" s="118"/>
      <c r="B15" s="145"/>
      <c r="C15" s="91">
        <v>212</v>
      </c>
      <c r="D15" s="87" t="s">
        <v>135</v>
      </c>
      <c r="E15" s="7">
        <v>1007611</v>
      </c>
      <c r="F15" s="81">
        <f t="shared" si="3"/>
        <v>0.376986508927795</v>
      </c>
      <c r="G15" s="7">
        <v>1510968</v>
      </c>
      <c r="H15" s="81">
        <f t="shared" si="0"/>
        <v>0.708743427016001</v>
      </c>
      <c r="I15" s="82">
        <f t="shared" si="1"/>
        <v>-503357</v>
      </c>
      <c r="J15" s="109">
        <f t="shared" si="2"/>
        <v>-33.31354469452695</v>
      </c>
    </row>
    <row r="16" spans="1:10" s="4" customFormat="1" ht="27.75" customHeight="1">
      <c r="A16" s="118"/>
      <c r="B16" s="145"/>
      <c r="C16" s="91">
        <v>213</v>
      </c>
      <c r="D16" s="87" t="s">
        <v>136</v>
      </c>
      <c r="E16" s="7">
        <v>741500</v>
      </c>
      <c r="F16" s="81">
        <f t="shared" si="3"/>
        <v>0.2774240221374717</v>
      </c>
      <c r="G16" s="7">
        <v>750800</v>
      </c>
      <c r="H16" s="81">
        <f t="shared" si="0"/>
        <v>0.35217460925950356</v>
      </c>
      <c r="I16" s="82">
        <f t="shared" si="1"/>
        <v>-9300</v>
      </c>
      <c r="J16" s="109">
        <f t="shared" si="2"/>
        <v>-1.2386787426744805</v>
      </c>
    </row>
    <row r="17" spans="1:10" s="4" customFormat="1" ht="27.75" customHeight="1">
      <c r="A17" s="118"/>
      <c r="B17" s="145"/>
      <c r="C17" s="91">
        <v>214</v>
      </c>
      <c r="D17" s="87" t="s">
        <v>137</v>
      </c>
      <c r="E17" s="7">
        <v>2902079</v>
      </c>
      <c r="F17" s="81">
        <f t="shared" si="3"/>
        <v>1.085780753527568</v>
      </c>
      <c r="G17" s="7">
        <v>3469997</v>
      </c>
      <c r="H17" s="81">
        <f t="shared" si="0"/>
        <v>1.6276569493961768</v>
      </c>
      <c r="I17" s="82">
        <f t="shared" si="1"/>
        <v>-567918</v>
      </c>
      <c r="J17" s="109">
        <f t="shared" si="2"/>
        <v>-16.366527118034973</v>
      </c>
    </row>
    <row r="18" spans="1:10" s="4" customFormat="1" ht="27.75" customHeight="1">
      <c r="A18" s="118"/>
      <c r="B18" s="145"/>
      <c r="C18" s="91">
        <v>215</v>
      </c>
      <c r="D18" s="87" t="s">
        <v>138</v>
      </c>
      <c r="E18" s="7">
        <v>345720</v>
      </c>
      <c r="F18" s="81">
        <f t="shared" si="3"/>
        <v>0.12934731346374473</v>
      </c>
      <c r="G18" s="7">
        <v>289410</v>
      </c>
      <c r="H18" s="81">
        <f t="shared" si="0"/>
        <v>0.13575233572961232</v>
      </c>
      <c r="I18" s="82">
        <f t="shared" si="1"/>
        <v>56310</v>
      </c>
      <c r="J18" s="109">
        <f t="shared" si="2"/>
        <v>19.45682595625583</v>
      </c>
    </row>
    <row r="19" spans="1:10" s="4" customFormat="1" ht="27.75" customHeight="1">
      <c r="A19" s="121"/>
      <c r="B19" s="133"/>
      <c r="C19" s="101">
        <v>216</v>
      </c>
      <c r="D19" s="88" t="s">
        <v>139</v>
      </c>
      <c r="E19" s="6">
        <v>2236274</v>
      </c>
      <c r="F19" s="84">
        <f t="shared" si="3"/>
        <v>0.8366771782622419</v>
      </c>
      <c r="G19" s="6">
        <v>2239274</v>
      </c>
      <c r="H19" s="84">
        <f t="shared" si="0"/>
        <v>1.050366869971984</v>
      </c>
      <c r="I19" s="85">
        <f t="shared" si="1"/>
        <v>-3000</v>
      </c>
      <c r="J19" s="110">
        <f t="shared" si="2"/>
        <v>-0.133971992708351</v>
      </c>
    </row>
    <row r="20" spans="1:10" s="4" customFormat="1" ht="27.75" customHeight="1">
      <c r="A20" s="118"/>
      <c r="B20" s="102">
        <v>220</v>
      </c>
      <c r="C20" s="141" t="s">
        <v>119</v>
      </c>
      <c r="D20" s="142"/>
      <c r="E20" s="7">
        <f>SUM(E21:E28)</f>
        <v>15832770</v>
      </c>
      <c r="F20" s="79">
        <f t="shared" si="3"/>
        <v>5.9236557450809135</v>
      </c>
      <c r="G20" s="7">
        <f>SUM(G21:G28)</f>
        <v>15516209</v>
      </c>
      <c r="H20" s="79">
        <f t="shared" si="0"/>
        <v>7.278123124352414</v>
      </c>
      <c r="I20" s="80">
        <f t="shared" si="1"/>
        <v>316561</v>
      </c>
      <c r="J20" s="108">
        <f t="shared" si="2"/>
        <v>2.040195514252225</v>
      </c>
    </row>
    <row r="21" spans="1:10" s="4" customFormat="1" ht="25.5" customHeight="1">
      <c r="A21" s="118"/>
      <c r="B21" s="143"/>
      <c r="C21" s="91">
        <v>221</v>
      </c>
      <c r="D21" s="87" t="s">
        <v>140</v>
      </c>
      <c r="E21" s="7">
        <v>66000</v>
      </c>
      <c r="F21" s="81">
        <f t="shared" si="3"/>
        <v>0.024693169873328567</v>
      </c>
      <c r="G21" s="7">
        <v>60000</v>
      </c>
      <c r="H21" s="81">
        <f t="shared" si="0"/>
        <v>0.028143948528996023</v>
      </c>
      <c r="I21" s="82">
        <f t="shared" si="1"/>
        <v>6000</v>
      </c>
      <c r="J21" s="109">
        <f t="shared" si="2"/>
        <v>10</v>
      </c>
    </row>
    <row r="22" spans="1:10" s="4" customFormat="1" ht="25.5" customHeight="1">
      <c r="A22" s="118"/>
      <c r="B22" s="145"/>
      <c r="C22" s="91">
        <v>222</v>
      </c>
      <c r="D22" s="87" t="s">
        <v>141</v>
      </c>
      <c r="E22" s="7">
        <v>8172527</v>
      </c>
      <c r="F22" s="81">
        <f t="shared" si="3"/>
        <v>3.057660568263095</v>
      </c>
      <c r="G22" s="7">
        <v>9783527</v>
      </c>
      <c r="H22" s="81">
        <f t="shared" si="0"/>
        <v>4.589118005334047</v>
      </c>
      <c r="I22" s="82">
        <f t="shared" si="1"/>
        <v>-1611000</v>
      </c>
      <c r="J22" s="109">
        <f t="shared" si="2"/>
        <v>-16.466454275641084</v>
      </c>
    </row>
    <row r="23" spans="1:10" s="4" customFormat="1" ht="25.5" customHeight="1">
      <c r="A23" s="118"/>
      <c r="B23" s="145"/>
      <c r="C23" s="91">
        <v>223</v>
      </c>
      <c r="D23" s="87" t="s">
        <v>142</v>
      </c>
      <c r="E23" s="7">
        <v>5728</v>
      </c>
      <c r="F23" s="81">
        <f t="shared" si="3"/>
        <v>0.0021430678338549398</v>
      </c>
      <c r="G23" s="7">
        <v>5728</v>
      </c>
      <c r="H23" s="81">
        <f t="shared" si="0"/>
        <v>0.002686808952901487</v>
      </c>
      <c r="I23" s="82">
        <f t="shared" si="1"/>
        <v>0</v>
      </c>
      <c r="J23" s="109">
        <f t="shared" si="2"/>
        <v>0</v>
      </c>
    </row>
    <row r="24" spans="1:10" s="4" customFormat="1" ht="25.5" customHeight="1">
      <c r="A24" s="118"/>
      <c r="B24" s="145"/>
      <c r="C24" s="91">
        <v>224</v>
      </c>
      <c r="D24" s="87" t="s">
        <v>144</v>
      </c>
      <c r="E24" s="7">
        <v>2742351</v>
      </c>
      <c r="F24" s="81">
        <f t="shared" si="3"/>
        <v>1.0260202893226131</v>
      </c>
      <c r="G24" s="7">
        <v>3323288</v>
      </c>
      <c r="H24" s="81">
        <f t="shared" si="0"/>
        <v>1.558840773650502</v>
      </c>
      <c r="I24" s="82">
        <f t="shared" si="1"/>
        <v>-580937</v>
      </c>
      <c r="J24" s="109">
        <f t="shared" si="2"/>
        <v>-17.480790109072704</v>
      </c>
    </row>
    <row r="25" spans="1:10" s="4" customFormat="1" ht="25.5" customHeight="1">
      <c r="A25" s="118"/>
      <c r="B25" s="145"/>
      <c r="C25" s="91">
        <v>226</v>
      </c>
      <c r="D25" s="87" t="s">
        <v>176</v>
      </c>
      <c r="E25" s="7">
        <v>875363</v>
      </c>
      <c r="F25" s="81">
        <f t="shared" si="3"/>
        <v>0.32750738272464414</v>
      </c>
      <c r="G25" s="7">
        <v>877363</v>
      </c>
      <c r="H25" s="81">
        <f t="shared" si="0"/>
        <v>0.411540985220759</v>
      </c>
      <c r="I25" s="82">
        <f t="shared" si="1"/>
        <v>-2000</v>
      </c>
      <c r="J25" s="109">
        <f t="shared" si="2"/>
        <v>-0.2279558176034321</v>
      </c>
    </row>
    <row r="26" spans="1:10" s="4" customFormat="1" ht="25.5" customHeight="1">
      <c r="A26" s="118"/>
      <c r="B26" s="145"/>
      <c r="C26" s="91">
        <v>227</v>
      </c>
      <c r="D26" s="87" t="s">
        <v>143</v>
      </c>
      <c r="E26" s="7">
        <v>250000</v>
      </c>
      <c r="F26" s="81">
        <f t="shared" si="3"/>
        <v>0.0935347343686688</v>
      </c>
      <c r="G26" s="7">
        <v>380000</v>
      </c>
      <c r="H26" s="81">
        <f t="shared" si="0"/>
        <v>0.17824500735030813</v>
      </c>
      <c r="I26" s="82">
        <f t="shared" si="1"/>
        <v>-130000</v>
      </c>
      <c r="J26" s="109">
        <f t="shared" si="2"/>
        <v>-34.21052631578947</v>
      </c>
    </row>
    <row r="27" spans="1:10" s="4" customFormat="1" ht="25.5" customHeight="1">
      <c r="A27" s="118"/>
      <c r="B27" s="145"/>
      <c r="C27" s="86">
        <v>228</v>
      </c>
      <c r="D27" s="87" t="s">
        <v>145</v>
      </c>
      <c r="E27" s="7">
        <v>3680801</v>
      </c>
      <c r="F27" s="81">
        <f t="shared" si="3"/>
        <v>1.3771309751957221</v>
      </c>
      <c r="G27" s="7">
        <v>1046303</v>
      </c>
      <c r="H27" s="81">
        <f t="shared" si="0"/>
        <v>0.4907849629622354</v>
      </c>
      <c r="I27" s="82"/>
      <c r="J27" s="109"/>
    </row>
    <row r="28" spans="1:10" s="4" customFormat="1" ht="25.5" customHeight="1">
      <c r="A28" s="118"/>
      <c r="B28" s="144"/>
      <c r="C28" s="91">
        <v>229</v>
      </c>
      <c r="D28" s="87" t="s">
        <v>146</v>
      </c>
      <c r="E28" s="7">
        <v>40000</v>
      </c>
      <c r="F28" s="81">
        <f t="shared" si="3"/>
        <v>0.014965557498987009</v>
      </c>
      <c r="G28" s="7">
        <v>40000</v>
      </c>
      <c r="H28" s="81">
        <f t="shared" si="0"/>
        <v>0.018762632352664014</v>
      </c>
      <c r="I28" s="82">
        <f aca="true" t="shared" si="4" ref="I28:I35">E28-G28</f>
        <v>0</v>
      </c>
      <c r="J28" s="109">
        <f aca="true" t="shared" si="5" ref="J28:J35">IF(G28=0,0,I28/G28*100)</f>
        <v>0</v>
      </c>
    </row>
    <row r="29" spans="1:10" s="4" customFormat="1" ht="25.5" customHeight="1">
      <c r="A29" s="120">
        <v>300</v>
      </c>
      <c r="B29" s="139" t="s">
        <v>120</v>
      </c>
      <c r="C29" s="139"/>
      <c r="D29" s="140"/>
      <c r="E29" s="7">
        <v>111171827</v>
      </c>
      <c r="F29" s="83">
        <f t="shared" si="3"/>
        <v>41.59370923089841</v>
      </c>
      <c r="G29" s="7">
        <v>100042953</v>
      </c>
      <c r="H29" s="83">
        <f t="shared" si="0"/>
        <v>46.92672866534613</v>
      </c>
      <c r="I29" s="82">
        <f t="shared" si="4"/>
        <v>11128874</v>
      </c>
      <c r="J29" s="109">
        <f t="shared" si="5"/>
        <v>11.124095867102204</v>
      </c>
    </row>
    <row r="30" spans="1:10" s="4" customFormat="1" ht="25.5" customHeight="1">
      <c r="A30" s="120">
        <v>400</v>
      </c>
      <c r="B30" s="139" t="s">
        <v>175</v>
      </c>
      <c r="C30" s="139"/>
      <c r="D30" s="140"/>
      <c r="E30" s="7">
        <f>E31</f>
        <v>3250000</v>
      </c>
      <c r="F30" s="83">
        <f t="shared" si="3"/>
        <v>1.2159515467926945</v>
      </c>
      <c r="G30" s="7">
        <f>G31</f>
        <v>1850000</v>
      </c>
      <c r="H30" s="83">
        <f t="shared" si="0"/>
        <v>0.8677717463107106</v>
      </c>
      <c r="I30" s="82">
        <f t="shared" si="4"/>
        <v>1400000</v>
      </c>
      <c r="J30" s="109">
        <f t="shared" si="5"/>
        <v>75.67567567567568</v>
      </c>
    </row>
    <row r="31" spans="1:10" s="4" customFormat="1" ht="25.5" customHeight="1">
      <c r="A31" s="122"/>
      <c r="B31" s="92">
        <v>420</v>
      </c>
      <c r="C31" s="139" t="s">
        <v>175</v>
      </c>
      <c r="D31" s="140"/>
      <c r="E31" s="7">
        <v>3250000</v>
      </c>
      <c r="F31" s="83">
        <f t="shared" si="3"/>
        <v>1.2159515467926945</v>
      </c>
      <c r="G31" s="7">
        <v>1850000</v>
      </c>
      <c r="H31" s="83">
        <f t="shared" si="0"/>
        <v>0.8677717463107106</v>
      </c>
      <c r="I31" s="82">
        <f t="shared" si="4"/>
        <v>1400000</v>
      </c>
      <c r="J31" s="109">
        <f t="shared" si="5"/>
        <v>75.67567567567568</v>
      </c>
    </row>
    <row r="32" spans="1:10" s="4" customFormat="1" ht="25.5" customHeight="1">
      <c r="A32" s="120">
        <v>500</v>
      </c>
      <c r="B32" s="139" t="s">
        <v>121</v>
      </c>
      <c r="C32" s="139"/>
      <c r="D32" s="140"/>
      <c r="E32" s="7">
        <f>E33+E34</f>
        <v>115316761</v>
      </c>
      <c r="F32" s="81">
        <f t="shared" si="3"/>
        <v>43.14449043356107</v>
      </c>
      <c r="G32" s="7">
        <f>G33+G34</f>
        <v>78541714</v>
      </c>
      <c r="H32" s="81">
        <f t="shared" si="0"/>
        <v>36.8412326032521</v>
      </c>
      <c r="I32" s="82">
        <f t="shared" si="4"/>
        <v>36775047</v>
      </c>
      <c r="J32" s="109">
        <f t="shared" si="5"/>
        <v>46.82231279037277</v>
      </c>
    </row>
    <row r="33" spans="1:10" s="4" customFormat="1" ht="25.5" customHeight="1">
      <c r="A33" s="118"/>
      <c r="B33" s="143"/>
      <c r="C33" s="92">
        <v>511</v>
      </c>
      <c r="D33" s="87" t="s">
        <v>147</v>
      </c>
      <c r="E33" s="7">
        <v>89020095</v>
      </c>
      <c r="F33" s="81">
        <f t="shared" si="3"/>
        <v>33.30588375719465</v>
      </c>
      <c r="G33" s="7">
        <v>63514617</v>
      </c>
      <c r="H33" s="81">
        <f t="shared" si="0"/>
        <v>29.792535194781593</v>
      </c>
      <c r="I33" s="82">
        <f t="shared" si="4"/>
        <v>25505478</v>
      </c>
      <c r="J33" s="109">
        <f t="shared" si="5"/>
        <v>40.15686341932913</v>
      </c>
    </row>
    <row r="34" spans="1:10" s="4" customFormat="1" ht="25.5" customHeight="1">
      <c r="A34" s="118"/>
      <c r="B34" s="144"/>
      <c r="C34" s="92">
        <v>521</v>
      </c>
      <c r="D34" s="87" t="s">
        <v>148</v>
      </c>
      <c r="E34" s="7">
        <v>26296666</v>
      </c>
      <c r="F34" s="81">
        <f t="shared" si="3"/>
        <v>9.838606676366418</v>
      </c>
      <c r="G34" s="7">
        <v>15027097</v>
      </c>
      <c r="H34" s="81">
        <f t="shared" si="0"/>
        <v>7.048697408470509</v>
      </c>
      <c r="I34" s="82">
        <f t="shared" si="4"/>
        <v>11269569</v>
      </c>
      <c r="J34" s="109">
        <f t="shared" si="5"/>
        <v>74.99498406112637</v>
      </c>
    </row>
    <row r="35" spans="1:10" s="4" customFormat="1" ht="25.5" customHeight="1" thickBot="1">
      <c r="A35" s="123">
        <v>600</v>
      </c>
      <c r="B35" s="137" t="s">
        <v>122</v>
      </c>
      <c r="C35" s="137"/>
      <c r="D35" s="138"/>
      <c r="E35" s="112">
        <v>4400000</v>
      </c>
      <c r="F35" s="111">
        <f t="shared" si="3"/>
        <v>1.646211324888571</v>
      </c>
      <c r="G35" s="112">
        <v>0</v>
      </c>
      <c r="H35" s="111">
        <f t="shared" si="0"/>
        <v>0</v>
      </c>
      <c r="I35" s="113">
        <f t="shared" si="4"/>
        <v>4400000</v>
      </c>
      <c r="J35" s="114">
        <f t="shared" si="5"/>
        <v>0</v>
      </c>
    </row>
  </sheetData>
  <mergeCells count="16">
    <mergeCell ref="A3:D3"/>
    <mergeCell ref="C8:D8"/>
    <mergeCell ref="B9:B11"/>
    <mergeCell ref="B7:D7"/>
    <mergeCell ref="B12:D12"/>
    <mergeCell ref="A4:D5"/>
    <mergeCell ref="C13:D13"/>
    <mergeCell ref="B14:B19"/>
    <mergeCell ref="B35:D35"/>
    <mergeCell ref="B29:D29"/>
    <mergeCell ref="B32:D32"/>
    <mergeCell ref="C20:D20"/>
    <mergeCell ref="B33:B34"/>
    <mergeCell ref="B21:B28"/>
    <mergeCell ref="B30:D30"/>
    <mergeCell ref="C31:D31"/>
  </mergeCells>
  <printOptions horizontalCentered="1"/>
  <pageMargins left="0.38" right="0.35433070866141736" top="0.51" bottom="0.38" header="0.5118110236220472" footer="0.26"/>
  <pageSetup firstPageNumber="9" useFirstPageNumber="1" horizontalDpi="300" verticalDpi="300" orientation="landscape" paperSize="9" r:id="rId1"/>
  <headerFooter alignWithMargins="0">
    <oddHeader xml:space="preserve">&amp;C 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35"/>
  <sheetViews>
    <sheetView showGridLines="0" workbookViewId="0" topLeftCell="A2">
      <pane xSplit="4" ySplit="5" topLeftCell="E7" activePane="bottomRight" state="frozen"/>
      <selection pane="topLeft" activeCell="A2" sqref="A2"/>
      <selection pane="topRight" activeCell="E2" sqref="E2"/>
      <selection pane="bottomLeft" activeCell="A7" sqref="A7"/>
      <selection pane="bottomRight" activeCell="E5" sqref="E5"/>
    </sheetView>
  </sheetViews>
  <sheetFormatPr defaultColWidth="9.00390625" defaultRowHeight="14.25"/>
  <cols>
    <col min="1" max="1" width="3.875" style="68" customWidth="1"/>
    <col min="2" max="2" width="3.75390625" style="68" customWidth="1"/>
    <col min="3" max="3" width="4.75390625" style="68" customWidth="1"/>
    <col min="4" max="4" width="23.875" style="68" customWidth="1"/>
    <col min="5" max="5" width="20.75390625" style="68" customWidth="1"/>
    <col min="6" max="6" width="8.00390625" style="90" customWidth="1"/>
    <col min="7" max="7" width="19.875" style="68" customWidth="1"/>
    <col min="8" max="8" width="8.00390625" style="90" customWidth="1"/>
    <col min="9" max="9" width="20.375" style="68" customWidth="1"/>
    <col min="10" max="10" width="8.00390625" style="68" customWidth="1"/>
    <col min="11" max="16384" width="9.00390625" style="68" customWidth="1"/>
  </cols>
  <sheetData>
    <row r="1" spans="1:10" s="1" customFormat="1" ht="27">
      <c r="A1" s="70" t="s">
        <v>149</v>
      </c>
      <c r="B1" s="71"/>
      <c r="C1" s="71"/>
      <c r="D1" s="71"/>
      <c r="E1" s="71"/>
      <c r="F1" s="93"/>
      <c r="G1" s="71"/>
      <c r="H1" s="93"/>
      <c r="I1" s="71"/>
      <c r="J1" s="71"/>
    </row>
    <row r="2" spans="1:10" ht="16.5" customHeight="1">
      <c r="A2" s="72"/>
      <c r="B2" s="70"/>
      <c r="C2" s="70"/>
      <c r="D2" s="70"/>
      <c r="E2" s="70"/>
      <c r="F2" s="100"/>
      <c r="J2" s="69"/>
    </row>
    <row r="3" spans="1:10" s="3" customFormat="1" ht="21.75" customHeight="1" thickBot="1">
      <c r="A3" s="134" t="s">
        <v>0</v>
      </c>
      <c r="B3" s="134"/>
      <c r="C3" s="134"/>
      <c r="D3" s="134"/>
      <c r="F3" s="94"/>
      <c r="H3" s="94"/>
      <c r="J3" s="67" t="s">
        <v>1</v>
      </c>
    </row>
    <row r="4" spans="1:10" s="4" customFormat="1" ht="25.5" customHeight="1">
      <c r="A4" s="146" t="s">
        <v>150</v>
      </c>
      <c r="B4" s="147"/>
      <c r="C4" s="147"/>
      <c r="D4" s="148"/>
      <c r="E4" s="105" t="s">
        <v>129</v>
      </c>
      <c r="F4" s="124"/>
      <c r="G4" s="105" t="s">
        <v>125</v>
      </c>
      <c r="H4" s="124"/>
      <c r="I4" s="105" t="s">
        <v>151</v>
      </c>
      <c r="J4" s="106"/>
    </row>
    <row r="5" spans="1:10" s="4" customFormat="1" ht="25.5" customHeight="1">
      <c r="A5" s="149"/>
      <c r="B5" s="131"/>
      <c r="C5" s="131"/>
      <c r="D5" s="132"/>
      <c r="E5" s="73"/>
      <c r="F5" s="76" t="s">
        <v>126</v>
      </c>
      <c r="G5" s="73"/>
      <c r="H5" s="76" t="s">
        <v>126</v>
      </c>
      <c r="I5" s="73"/>
      <c r="J5" s="107" t="s">
        <v>152</v>
      </c>
    </row>
    <row r="6" spans="1:10" s="4" customFormat="1" ht="25.5" customHeight="1">
      <c r="A6" s="115" t="s">
        <v>153</v>
      </c>
      <c r="B6" s="74"/>
      <c r="C6" s="74"/>
      <c r="D6" s="75"/>
      <c r="E6" s="53">
        <f>SUM(E7,E12,E29,E30,E32,E35)</f>
        <v>228283284</v>
      </c>
      <c r="F6" s="95">
        <f aca="true" t="shared" si="0" ref="F6:F27">E6/E$6*100</f>
        <v>100</v>
      </c>
      <c r="G6" s="53">
        <f>SUM(G7,G12,G29,G30,G32,G35)</f>
        <v>184463739</v>
      </c>
      <c r="H6" s="95">
        <f aca="true" t="shared" si="1" ref="H6:H27">G6/G$6*100</f>
        <v>100</v>
      </c>
      <c r="I6" s="78">
        <f aca="true" t="shared" si="2" ref="I6:I27">E6-G6</f>
        <v>43819545</v>
      </c>
      <c r="J6" s="125">
        <v>23.76</v>
      </c>
    </row>
    <row r="7" spans="1:10" s="4" customFormat="1" ht="25.5" customHeight="1">
      <c r="A7" s="116">
        <v>100</v>
      </c>
      <c r="B7" s="135" t="s">
        <v>154</v>
      </c>
      <c r="C7" s="135"/>
      <c r="D7" s="136"/>
      <c r="E7" s="7">
        <f>E8</f>
        <v>10000000</v>
      </c>
      <c r="F7" s="96">
        <f t="shared" si="0"/>
        <v>4.380522228688457</v>
      </c>
      <c r="G7" s="7">
        <f>G8</f>
        <v>8920000</v>
      </c>
      <c r="H7" s="96">
        <f t="shared" si="1"/>
        <v>4.8356387268068985</v>
      </c>
      <c r="I7" s="80">
        <f t="shared" si="2"/>
        <v>1080000</v>
      </c>
      <c r="J7" s="126">
        <f aca="true" t="shared" si="3" ref="J7:J27">IF(G7=0,0,I7/G7*100)</f>
        <v>12.10762331838565</v>
      </c>
    </row>
    <row r="8" spans="1:10" s="4" customFormat="1" ht="25.5" customHeight="1">
      <c r="A8" s="117"/>
      <c r="B8" s="8">
        <v>110</v>
      </c>
      <c r="C8" s="139" t="s">
        <v>130</v>
      </c>
      <c r="D8" s="140"/>
      <c r="E8" s="5">
        <f>SUM(E9:E11)</f>
        <v>10000000</v>
      </c>
      <c r="F8" s="97">
        <f t="shared" si="0"/>
        <v>4.380522228688457</v>
      </c>
      <c r="G8" s="5">
        <f>SUM(G9:G11)</f>
        <v>8920000</v>
      </c>
      <c r="H8" s="97">
        <f t="shared" si="1"/>
        <v>4.8356387268068985</v>
      </c>
      <c r="I8" s="82">
        <f t="shared" si="2"/>
        <v>1080000</v>
      </c>
      <c r="J8" s="127">
        <f t="shared" si="3"/>
        <v>12.10762331838565</v>
      </c>
    </row>
    <row r="9" spans="1:10" s="4" customFormat="1" ht="25.5" customHeight="1">
      <c r="A9" s="118"/>
      <c r="B9" s="143"/>
      <c r="C9" s="86">
        <v>111</v>
      </c>
      <c r="D9" s="87" t="s">
        <v>131</v>
      </c>
      <c r="E9" s="5">
        <v>9545000</v>
      </c>
      <c r="F9" s="97">
        <f t="shared" si="0"/>
        <v>4.181208467283133</v>
      </c>
      <c r="G9" s="5">
        <v>8550000</v>
      </c>
      <c r="H9" s="97">
        <f t="shared" si="1"/>
        <v>4.635057299798092</v>
      </c>
      <c r="I9" s="82">
        <f t="shared" si="2"/>
        <v>995000</v>
      </c>
      <c r="J9" s="127">
        <f t="shared" si="3"/>
        <v>11.637426900584796</v>
      </c>
    </row>
    <row r="10" spans="1:10" s="4" customFormat="1" ht="25.5" customHeight="1">
      <c r="A10" s="118"/>
      <c r="B10" s="145"/>
      <c r="C10" s="86">
        <v>112</v>
      </c>
      <c r="D10" s="87" t="s">
        <v>132</v>
      </c>
      <c r="E10" s="5">
        <v>305000</v>
      </c>
      <c r="F10" s="97">
        <f t="shared" si="0"/>
        <v>0.13360592797499793</v>
      </c>
      <c r="G10" s="5">
        <v>270000</v>
      </c>
      <c r="H10" s="97">
        <f t="shared" si="1"/>
        <v>0.14637023051993975</v>
      </c>
      <c r="I10" s="82">
        <f t="shared" si="2"/>
        <v>35000</v>
      </c>
      <c r="J10" s="127">
        <f t="shared" si="3"/>
        <v>12.962962962962962</v>
      </c>
    </row>
    <row r="11" spans="1:10" s="4" customFormat="1" ht="25.5" customHeight="1">
      <c r="A11" s="119"/>
      <c r="B11" s="144"/>
      <c r="C11" s="89">
        <v>113</v>
      </c>
      <c r="D11" s="87" t="s">
        <v>133</v>
      </c>
      <c r="E11" s="5">
        <v>150000</v>
      </c>
      <c r="F11" s="97">
        <f t="shared" si="0"/>
        <v>0.06570783343032685</v>
      </c>
      <c r="G11" s="5">
        <v>100000</v>
      </c>
      <c r="H11" s="97">
        <f t="shared" si="1"/>
        <v>0.054211196488866575</v>
      </c>
      <c r="I11" s="82">
        <f t="shared" si="2"/>
        <v>50000</v>
      </c>
      <c r="J11" s="127">
        <f t="shared" si="3"/>
        <v>50</v>
      </c>
    </row>
    <row r="12" spans="1:10" s="4" customFormat="1" ht="25.5" customHeight="1">
      <c r="A12" s="120">
        <v>200</v>
      </c>
      <c r="B12" s="139" t="s">
        <v>155</v>
      </c>
      <c r="C12" s="139"/>
      <c r="D12" s="140"/>
      <c r="E12" s="5">
        <f>SUM(E13,E20)</f>
        <v>12377269</v>
      </c>
      <c r="F12" s="97">
        <f t="shared" si="0"/>
        <v>5.421890198495656</v>
      </c>
      <c r="G12" s="5">
        <f>SUM(G13,G20)</f>
        <v>12890384</v>
      </c>
      <c r="H12" s="97">
        <f t="shared" si="1"/>
        <v>6.988031398409418</v>
      </c>
      <c r="I12" s="82">
        <f t="shared" si="2"/>
        <v>-513115</v>
      </c>
      <c r="J12" s="109">
        <f t="shared" si="3"/>
        <v>-3.9806029052354064</v>
      </c>
    </row>
    <row r="13" spans="1:10" s="4" customFormat="1" ht="25.5" customHeight="1">
      <c r="A13" s="117"/>
      <c r="B13" s="8">
        <v>210</v>
      </c>
      <c r="C13" s="139" t="s">
        <v>156</v>
      </c>
      <c r="D13" s="140"/>
      <c r="E13" s="5">
        <f>SUM(E14:E19)</f>
        <v>5647740</v>
      </c>
      <c r="F13" s="97">
        <f t="shared" si="0"/>
        <v>2.4740050611852946</v>
      </c>
      <c r="G13" s="5">
        <f>SUM(G14:G19)</f>
        <v>6154353</v>
      </c>
      <c r="H13" s="97">
        <f t="shared" si="1"/>
        <v>3.3363483974484547</v>
      </c>
      <c r="I13" s="82">
        <f t="shared" si="2"/>
        <v>-506613</v>
      </c>
      <c r="J13" s="109">
        <f t="shared" si="3"/>
        <v>-8.231783259751268</v>
      </c>
    </row>
    <row r="14" spans="1:10" s="4" customFormat="1" ht="25.5" customHeight="1">
      <c r="A14" s="118"/>
      <c r="B14" s="143"/>
      <c r="C14" s="91">
        <v>211</v>
      </c>
      <c r="D14" s="87" t="s">
        <v>157</v>
      </c>
      <c r="E14" s="5">
        <v>75845</v>
      </c>
      <c r="F14" s="97">
        <f t="shared" si="0"/>
        <v>0.0332240708434876</v>
      </c>
      <c r="G14" s="5">
        <v>58377</v>
      </c>
      <c r="H14" s="97">
        <f t="shared" si="1"/>
        <v>0.03164687017430564</v>
      </c>
      <c r="I14" s="82">
        <f t="shared" si="2"/>
        <v>17468</v>
      </c>
      <c r="J14" s="109">
        <f t="shared" si="3"/>
        <v>29.922743546259657</v>
      </c>
    </row>
    <row r="15" spans="1:10" s="4" customFormat="1" ht="25.5" customHeight="1">
      <c r="A15" s="118"/>
      <c r="B15" s="145"/>
      <c r="C15" s="91">
        <v>212</v>
      </c>
      <c r="D15" s="87" t="s">
        <v>158</v>
      </c>
      <c r="E15" s="5">
        <v>197262</v>
      </c>
      <c r="F15" s="97">
        <f t="shared" si="0"/>
        <v>0.08641105758755424</v>
      </c>
      <c r="G15" s="5">
        <v>187519</v>
      </c>
      <c r="H15" s="97">
        <f t="shared" si="1"/>
        <v>0.10165629354395771</v>
      </c>
      <c r="I15" s="82">
        <f t="shared" si="2"/>
        <v>9743</v>
      </c>
      <c r="J15" s="109">
        <f t="shared" si="3"/>
        <v>5.1957401649966135</v>
      </c>
    </row>
    <row r="16" spans="1:10" s="4" customFormat="1" ht="25.5" customHeight="1">
      <c r="A16" s="118"/>
      <c r="B16" s="145"/>
      <c r="C16" s="91">
        <v>213</v>
      </c>
      <c r="D16" s="87" t="s">
        <v>159</v>
      </c>
      <c r="E16" s="5">
        <v>741500</v>
      </c>
      <c r="F16" s="97">
        <f t="shared" si="0"/>
        <v>0.3248157232572491</v>
      </c>
      <c r="G16" s="5">
        <v>750800</v>
      </c>
      <c r="H16" s="97">
        <f t="shared" si="1"/>
        <v>0.40701766323841027</v>
      </c>
      <c r="I16" s="82">
        <f t="shared" si="2"/>
        <v>-9300</v>
      </c>
      <c r="J16" s="109">
        <f t="shared" si="3"/>
        <v>-1.2386787426744805</v>
      </c>
    </row>
    <row r="17" spans="1:10" s="4" customFormat="1" ht="25.5" customHeight="1">
      <c r="A17" s="118"/>
      <c r="B17" s="145"/>
      <c r="C17" s="91">
        <v>214</v>
      </c>
      <c r="D17" s="87" t="s">
        <v>160</v>
      </c>
      <c r="E17" s="5">
        <v>2265313</v>
      </c>
      <c r="F17" s="97">
        <f t="shared" si="0"/>
        <v>0.9923253951436934</v>
      </c>
      <c r="G17" s="5">
        <v>2866147</v>
      </c>
      <c r="H17" s="97">
        <f t="shared" si="1"/>
        <v>1.5537725818297548</v>
      </c>
      <c r="I17" s="82">
        <f t="shared" si="2"/>
        <v>-600834</v>
      </c>
      <c r="J17" s="109">
        <f t="shared" si="3"/>
        <v>-20.963125757332055</v>
      </c>
    </row>
    <row r="18" spans="1:10" s="4" customFormat="1" ht="25.5" customHeight="1">
      <c r="A18" s="118"/>
      <c r="B18" s="145"/>
      <c r="C18" s="91">
        <v>215</v>
      </c>
      <c r="D18" s="87" t="s">
        <v>161</v>
      </c>
      <c r="E18" s="5">
        <v>345720</v>
      </c>
      <c r="F18" s="97">
        <f t="shared" si="0"/>
        <v>0.15144341449021734</v>
      </c>
      <c r="G18" s="5">
        <v>289410</v>
      </c>
      <c r="H18" s="97">
        <f t="shared" si="1"/>
        <v>0.15689262375842875</v>
      </c>
      <c r="I18" s="82">
        <f t="shared" si="2"/>
        <v>56310</v>
      </c>
      <c r="J18" s="109">
        <f t="shared" si="3"/>
        <v>19.45682595625583</v>
      </c>
    </row>
    <row r="19" spans="1:10" s="4" customFormat="1" ht="25.5" customHeight="1">
      <c r="A19" s="121"/>
      <c r="B19" s="133"/>
      <c r="C19" s="103">
        <v>216</v>
      </c>
      <c r="D19" s="88" t="s">
        <v>162</v>
      </c>
      <c r="E19" s="6">
        <v>2022100</v>
      </c>
      <c r="F19" s="99">
        <f t="shared" si="0"/>
        <v>0.8857853998630929</v>
      </c>
      <c r="G19" s="6">
        <v>2002100</v>
      </c>
      <c r="H19" s="99">
        <f t="shared" si="1"/>
        <v>1.0853623649035977</v>
      </c>
      <c r="I19" s="85">
        <f t="shared" si="2"/>
        <v>20000</v>
      </c>
      <c r="J19" s="110">
        <f t="shared" si="3"/>
        <v>0.9989511013435892</v>
      </c>
    </row>
    <row r="20" spans="1:10" s="4" customFormat="1" ht="25.5" customHeight="1">
      <c r="A20" s="118"/>
      <c r="B20" s="102">
        <v>220</v>
      </c>
      <c r="C20" s="141" t="s">
        <v>163</v>
      </c>
      <c r="D20" s="142"/>
      <c r="E20" s="7">
        <f>SUM(E21:E28)</f>
        <v>6729529</v>
      </c>
      <c r="F20" s="96">
        <f t="shared" si="0"/>
        <v>2.9478851373103603</v>
      </c>
      <c r="G20" s="7">
        <f>SUM(G21:G28)</f>
        <v>6736031</v>
      </c>
      <c r="H20" s="96">
        <f t="shared" si="1"/>
        <v>3.651683000960964</v>
      </c>
      <c r="I20" s="80">
        <f t="shared" si="2"/>
        <v>-6502</v>
      </c>
      <c r="J20" s="108">
        <f t="shared" si="3"/>
        <v>-0.09652568404153722</v>
      </c>
    </row>
    <row r="21" spans="1:10" s="4" customFormat="1" ht="25.5" customHeight="1">
      <c r="A21" s="118"/>
      <c r="B21" s="143"/>
      <c r="C21" s="91">
        <v>221</v>
      </c>
      <c r="D21" s="87" t="s">
        <v>164</v>
      </c>
      <c r="E21" s="5">
        <v>66000</v>
      </c>
      <c r="F21" s="97">
        <f t="shared" si="0"/>
        <v>0.02891144670934382</v>
      </c>
      <c r="G21" s="5">
        <v>60000</v>
      </c>
      <c r="H21" s="97">
        <f t="shared" si="1"/>
        <v>0.03252671789331994</v>
      </c>
      <c r="I21" s="82">
        <f t="shared" si="2"/>
        <v>6000</v>
      </c>
      <c r="J21" s="109">
        <f t="shared" si="3"/>
        <v>10</v>
      </c>
    </row>
    <row r="22" spans="1:10" s="4" customFormat="1" ht="25.5" customHeight="1">
      <c r="A22" s="118"/>
      <c r="B22" s="145"/>
      <c r="C22" s="91">
        <v>222</v>
      </c>
      <c r="D22" s="87" t="s">
        <v>165</v>
      </c>
      <c r="E22" s="5">
        <v>5800000</v>
      </c>
      <c r="F22" s="97">
        <f t="shared" si="0"/>
        <v>2.540702892639305</v>
      </c>
      <c r="G22" s="5">
        <v>5800000</v>
      </c>
      <c r="H22" s="97">
        <f t="shared" si="1"/>
        <v>3.1442493963542617</v>
      </c>
      <c r="I22" s="82">
        <f t="shared" si="2"/>
        <v>0</v>
      </c>
      <c r="J22" s="109">
        <f t="shared" si="3"/>
        <v>0</v>
      </c>
    </row>
    <row r="23" spans="1:10" s="4" customFormat="1" ht="25.5" customHeight="1">
      <c r="A23" s="118"/>
      <c r="B23" s="145"/>
      <c r="C23" s="91">
        <v>223</v>
      </c>
      <c r="D23" s="87" t="s">
        <v>166</v>
      </c>
      <c r="E23" s="5">
        <v>5728</v>
      </c>
      <c r="F23" s="97">
        <f t="shared" si="0"/>
        <v>0.0025091631325927484</v>
      </c>
      <c r="G23" s="5">
        <v>5728</v>
      </c>
      <c r="H23" s="97">
        <f t="shared" si="1"/>
        <v>0.0031052173348822773</v>
      </c>
      <c r="I23" s="82">
        <f t="shared" si="2"/>
        <v>0</v>
      </c>
      <c r="J23" s="109">
        <f t="shared" si="3"/>
        <v>0</v>
      </c>
    </row>
    <row r="24" spans="1:10" s="4" customFormat="1" ht="25.5" customHeight="1">
      <c r="A24" s="118"/>
      <c r="B24" s="145"/>
      <c r="C24" s="91">
        <v>224</v>
      </c>
      <c r="D24" s="87" t="s">
        <v>167</v>
      </c>
      <c r="E24" s="5">
        <v>0</v>
      </c>
      <c r="F24" s="97">
        <f t="shared" si="0"/>
        <v>0</v>
      </c>
      <c r="G24" s="5"/>
      <c r="H24" s="97">
        <f t="shared" si="1"/>
        <v>0</v>
      </c>
      <c r="I24" s="82">
        <f t="shared" si="2"/>
        <v>0</v>
      </c>
      <c r="J24" s="109">
        <f t="shared" si="3"/>
        <v>0</v>
      </c>
    </row>
    <row r="25" spans="1:10" s="4" customFormat="1" ht="25.5" customHeight="1">
      <c r="A25" s="118"/>
      <c r="B25" s="145"/>
      <c r="C25" s="91">
        <v>226</v>
      </c>
      <c r="D25" s="87" t="s">
        <v>176</v>
      </c>
      <c r="E25" s="5">
        <v>0</v>
      </c>
      <c r="F25" s="81">
        <f t="shared" si="0"/>
        <v>0</v>
      </c>
      <c r="G25" s="5">
        <v>0</v>
      </c>
      <c r="H25" s="81">
        <f t="shared" si="1"/>
        <v>0</v>
      </c>
      <c r="I25" s="82">
        <f t="shared" si="2"/>
        <v>0</v>
      </c>
      <c r="J25" s="109">
        <f t="shared" si="3"/>
        <v>0</v>
      </c>
    </row>
    <row r="26" spans="1:10" s="4" customFormat="1" ht="25.5" customHeight="1">
      <c r="A26" s="118"/>
      <c r="B26" s="145"/>
      <c r="C26" s="91">
        <v>227</v>
      </c>
      <c r="D26" s="87" t="s">
        <v>168</v>
      </c>
      <c r="E26" s="5">
        <v>50000</v>
      </c>
      <c r="F26" s="97">
        <f t="shared" si="0"/>
        <v>0.021902611143442285</v>
      </c>
      <c r="G26" s="5">
        <v>80000</v>
      </c>
      <c r="H26" s="97">
        <f t="shared" si="1"/>
        <v>0.04336895719109326</v>
      </c>
      <c r="I26" s="82">
        <f t="shared" si="2"/>
        <v>-30000</v>
      </c>
      <c r="J26" s="109">
        <f t="shared" si="3"/>
        <v>-37.5</v>
      </c>
    </row>
    <row r="27" spans="1:10" s="4" customFormat="1" ht="25.5" customHeight="1">
      <c r="A27" s="118"/>
      <c r="B27" s="145"/>
      <c r="C27" s="86">
        <v>228</v>
      </c>
      <c r="D27" s="87" t="s">
        <v>169</v>
      </c>
      <c r="E27" s="5">
        <v>767801</v>
      </c>
      <c r="F27" s="97">
        <f t="shared" si="0"/>
        <v>0.33633693477092264</v>
      </c>
      <c r="G27" s="5">
        <v>750303</v>
      </c>
      <c r="H27" s="97">
        <f t="shared" si="1"/>
        <v>0.4067482335918605</v>
      </c>
      <c r="I27" s="82">
        <f t="shared" si="2"/>
        <v>17498</v>
      </c>
      <c r="J27" s="109">
        <f t="shared" si="3"/>
        <v>2.332124488373364</v>
      </c>
    </row>
    <row r="28" spans="1:10" s="4" customFormat="1" ht="25.5" customHeight="1">
      <c r="A28" s="118"/>
      <c r="B28" s="144"/>
      <c r="C28" s="91">
        <v>229</v>
      </c>
      <c r="D28" s="87" t="s">
        <v>133</v>
      </c>
      <c r="E28" s="5">
        <v>40000</v>
      </c>
      <c r="F28" s="97">
        <f aca="true" t="shared" si="4" ref="F28:F35">E28/E$6*100</f>
        <v>0.017522088914753826</v>
      </c>
      <c r="G28" s="5">
        <v>40000</v>
      </c>
      <c r="H28" s="97">
        <f aca="true" t="shared" si="5" ref="H28:H35">G28/G$6*100</f>
        <v>0.02168447859554663</v>
      </c>
      <c r="I28" s="82">
        <f aca="true" t="shared" si="6" ref="I28:I35">E28-G28</f>
        <v>0</v>
      </c>
      <c r="J28" s="109">
        <f aca="true" t="shared" si="7" ref="J28:J35">IF(G28=0,0,I28/G28*100)</f>
        <v>0</v>
      </c>
    </row>
    <row r="29" spans="1:10" s="4" customFormat="1" ht="25.5" customHeight="1">
      <c r="A29" s="120">
        <v>300</v>
      </c>
      <c r="B29" s="139" t="s">
        <v>170</v>
      </c>
      <c r="C29" s="139"/>
      <c r="D29" s="140"/>
      <c r="E29" s="54">
        <v>111171877</v>
      </c>
      <c r="F29" s="98">
        <f t="shared" si="4"/>
        <v>48.6990878403519</v>
      </c>
      <c r="G29" s="54">
        <v>100042953</v>
      </c>
      <c r="H29" s="98">
        <f t="shared" si="5"/>
        <v>54.23448182409444</v>
      </c>
      <c r="I29" s="82">
        <f t="shared" si="6"/>
        <v>11128924</v>
      </c>
      <c r="J29" s="109">
        <f t="shared" si="7"/>
        <v>11.124145845634924</v>
      </c>
    </row>
    <row r="30" spans="1:10" s="4" customFormat="1" ht="25.5" customHeight="1">
      <c r="A30" s="120">
        <v>400</v>
      </c>
      <c r="B30" s="139" t="s">
        <v>175</v>
      </c>
      <c r="C30" s="139"/>
      <c r="D30" s="140"/>
      <c r="E30" s="54">
        <f>E31</f>
        <v>3250000</v>
      </c>
      <c r="F30" s="98">
        <f t="shared" si="4"/>
        <v>1.4236697243237486</v>
      </c>
      <c r="G30" s="54">
        <f>G31</f>
        <v>1850000</v>
      </c>
      <c r="H30" s="98">
        <f t="shared" si="5"/>
        <v>1.0029071350440315</v>
      </c>
      <c r="I30" s="82">
        <f>E30-G30</f>
        <v>1400000</v>
      </c>
      <c r="J30" s="109">
        <f>IF(G30=0,0,I30/G30*100)</f>
        <v>75.67567567567568</v>
      </c>
    </row>
    <row r="31" spans="1:10" s="4" customFormat="1" ht="25.5" customHeight="1">
      <c r="A31" s="122"/>
      <c r="B31" s="92">
        <v>420</v>
      </c>
      <c r="C31" s="139" t="s">
        <v>175</v>
      </c>
      <c r="D31" s="140"/>
      <c r="E31" s="54">
        <v>3250000</v>
      </c>
      <c r="F31" s="98">
        <f t="shared" si="4"/>
        <v>1.4236697243237486</v>
      </c>
      <c r="G31" s="54">
        <v>1850000</v>
      </c>
      <c r="H31" s="98">
        <f t="shared" si="5"/>
        <v>1.0029071350440315</v>
      </c>
      <c r="I31" s="82">
        <f>E31-G31</f>
        <v>1400000</v>
      </c>
      <c r="J31" s="109">
        <f>IF(G31=0,0,I31/G31*100)</f>
        <v>75.67567567567568</v>
      </c>
    </row>
    <row r="32" spans="1:10" s="4" customFormat="1" ht="25.5" customHeight="1">
      <c r="A32" s="120">
        <v>500</v>
      </c>
      <c r="B32" s="139" t="s">
        <v>171</v>
      </c>
      <c r="C32" s="139"/>
      <c r="D32" s="140"/>
      <c r="E32" s="5">
        <f>SUM(E33:E34)</f>
        <v>87084138</v>
      </c>
      <c r="F32" s="97">
        <f t="shared" si="4"/>
        <v>38.147400227517316</v>
      </c>
      <c r="G32" s="5">
        <f>SUM(G33:G34)</f>
        <v>60760402</v>
      </c>
      <c r="H32" s="97">
        <f t="shared" si="5"/>
        <v>32.93894091564521</v>
      </c>
      <c r="I32" s="82">
        <f t="shared" si="6"/>
        <v>26323736</v>
      </c>
      <c r="J32" s="109">
        <f t="shared" si="7"/>
        <v>43.32383449339259</v>
      </c>
    </row>
    <row r="33" spans="1:10" s="4" customFormat="1" ht="25.5" customHeight="1">
      <c r="A33" s="118"/>
      <c r="B33" s="143"/>
      <c r="C33" s="92">
        <v>511</v>
      </c>
      <c r="D33" s="87" t="s">
        <v>172</v>
      </c>
      <c r="E33" s="5">
        <v>61439939</v>
      </c>
      <c r="F33" s="97">
        <f t="shared" si="4"/>
        <v>26.913901851876286</v>
      </c>
      <c r="G33" s="5">
        <v>46597105</v>
      </c>
      <c r="H33" s="97">
        <f t="shared" si="5"/>
        <v>25.26084814967347</v>
      </c>
      <c r="I33" s="82">
        <f t="shared" si="6"/>
        <v>14842834</v>
      </c>
      <c r="J33" s="109">
        <f t="shared" si="7"/>
        <v>31.85355399224909</v>
      </c>
    </row>
    <row r="34" spans="1:10" s="4" customFormat="1" ht="25.5" customHeight="1">
      <c r="A34" s="118"/>
      <c r="B34" s="144"/>
      <c r="C34" s="92">
        <v>521</v>
      </c>
      <c r="D34" s="87" t="s">
        <v>173</v>
      </c>
      <c r="E34" s="5">
        <v>25644199</v>
      </c>
      <c r="F34" s="97">
        <f t="shared" si="4"/>
        <v>11.23349837564103</v>
      </c>
      <c r="G34" s="5">
        <v>14163297</v>
      </c>
      <c r="H34" s="97">
        <f t="shared" si="5"/>
        <v>7.678092765971744</v>
      </c>
      <c r="I34" s="82">
        <f t="shared" si="6"/>
        <v>11480902</v>
      </c>
      <c r="J34" s="109">
        <f t="shared" si="7"/>
        <v>81.06094223682523</v>
      </c>
    </row>
    <row r="35" spans="1:10" s="4" customFormat="1" ht="25.5" customHeight="1" thickBot="1">
      <c r="A35" s="123">
        <v>600</v>
      </c>
      <c r="B35" s="137" t="s">
        <v>174</v>
      </c>
      <c r="C35" s="137"/>
      <c r="D35" s="138"/>
      <c r="E35" s="112">
        <v>4400000</v>
      </c>
      <c r="F35" s="128">
        <f t="shared" si="4"/>
        <v>1.927429780622921</v>
      </c>
      <c r="G35" s="112">
        <v>0</v>
      </c>
      <c r="H35" s="128">
        <f t="shared" si="5"/>
        <v>0</v>
      </c>
      <c r="I35" s="113">
        <f t="shared" si="6"/>
        <v>4400000</v>
      </c>
      <c r="J35" s="114">
        <f t="shared" si="7"/>
        <v>0</v>
      </c>
    </row>
  </sheetData>
  <mergeCells count="16">
    <mergeCell ref="B35:D35"/>
    <mergeCell ref="B29:D29"/>
    <mergeCell ref="B32:D32"/>
    <mergeCell ref="C20:D20"/>
    <mergeCell ref="B33:B34"/>
    <mergeCell ref="B21:B28"/>
    <mergeCell ref="B30:D30"/>
    <mergeCell ref="C31:D31"/>
    <mergeCell ref="B12:D12"/>
    <mergeCell ref="A4:D5"/>
    <mergeCell ref="C13:D13"/>
    <mergeCell ref="B14:B19"/>
    <mergeCell ref="A3:D3"/>
    <mergeCell ref="C8:D8"/>
    <mergeCell ref="B9:B11"/>
    <mergeCell ref="B7:D7"/>
  </mergeCells>
  <printOptions horizontalCentered="1"/>
  <pageMargins left="0.38" right="0.35433070866141736" top="0.7874015748031497" bottom="0.38" header="0.5118110236220472" footer="0.26"/>
  <pageSetup firstPageNumber="11" useFirstPageNumber="1" horizontalDpi="300" verticalDpi="300" orientation="landscape" paperSize="9" r:id="rId1"/>
  <headerFooter alignWithMargins="0">
    <oddHeader xml:space="preserve">&amp;C </oddHead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J35"/>
  <sheetViews>
    <sheetView showGridLines="0" workbookViewId="0" topLeftCell="B1">
      <pane xSplit="3" ySplit="6" topLeftCell="E12" activePane="bottomRight" state="frozen"/>
      <selection pane="topLeft" activeCell="B1" sqref="B1"/>
      <selection pane="topRight" activeCell="E1" sqref="E1"/>
      <selection pane="bottomLeft" activeCell="B7" sqref="B7"/>
      <selection pane="bottomRight" activeCell="B14" sqref="B14:B19"/>
    </sheetView>
  </sheetViews>
  <sheetFormatPr defaultColWidth="9.00390625" defaultRowHeight="14.25"/>
  <cols>
    <col min="1" max="1" width="3.875" style="68" customWidth="1"/>
    <col min="2" max="2" width="3.75390625" style="68" customWidth="1"/>
    <col min="3" max="3" width="4.75390625" style="68" customWidth="1"/>
    <col min="4" max="4" width="23.875" style="68" customWidth="1"/>
    <col min="5" max="5" width="20.50390625" style="68" customWidth="1"/>
    <col min="6" max="6" width="8.00390625" style="68" customWidth="1"/>
    <col min="7" max="7" width="19.875" style="68" customWidth="1"/>
    <col min="8" max="8" width="8.00390625" style="68" customWidth="1"/>
    <col min="9" max="9" width="20.375" style="68" customWidth="1"/>
    <col min="10" max="10" width="8.00390625" style="68" customWidth="1"/>
    <col min="11" max="16384" width="9.00390625" style="68" customWidth="1"/>
  </cols>
  <sheetData>
    <row r="1" spans="1:10" s="1" customFormat="1" ht="27">
      <c r="A1" s="70" t="s">
        <v>149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.75" customHeight="1">
      <c r="A2" s="72"/>
      <c r="B2" s="70"/>
      <c r="C2" s="70"/>
      <c r="D2" s="70"/>
      <c r="E2" s="70"/>
      <c r="F2" s="70"/>
      <c r="J2" s="69"/>
    </row>
    <row r="3" spans="1:10" s="3" customFormat="1" ht="21.75" customHeight="1" thickBot="1">
      <c r="A3" s="134" t="s">
        <v>178</v>
      </c>
      <c r="B3" s="134"/>
      <c r="C3" s="134"/>
      <c r="D3" s="134"/>
      <c r="J3" s="67" t="s">
        <v>1</v>
      </c>
    </row>
    <row r="4" spans="1:10" s="4" customFormat="1" ht="25.5" customHeight="1">
      <c r="A4" s="146" t="s">
        <v>150</v>
      </c>
      <c r="B4" s="147"/>
      <c r="C4" s="147"/>
      <c r="D4" s="148"/>
      <c r="E4" s="105" t="s">
        <v>129</v>
      </c>
      <c r="F4" s="104"/>
      <c r="G4" s="105" t="s">
        <v>125</v>
      </c>
      <c r="H4" s="104"/>
      <c r="I4" s="105" t="s">
        <v>151</v>
      </c>
      <c r="J4" s="106"/>
    </row>
    <row r="5" spans="1:10" s="4" customFormat="1" ht="25.5" customHeight="1">
      <c r="A5" s="149"/>
      <c r="B5" s="131"/>
      <c r="C5" s="131"/>
      <c r="D5" s="132"/>
      <c r="E5" s="73"/>
      <c r="F5" s="76" t="s">
        <v>126</v>
      </c>
      <c r="G5" s="73"/>
      <c r="H5" s="76" t="s">
        <v>126</v>
      </c>
      <c r="I5" s="73"/>
      <c r="J5" s="107" t="s">
        <v>152</v>
      </c>
    </row>
    <row r="6" spans="1:10" s="4" customFormat="1" ht="25.5" customHeight="1">
      <c r="A6" s="115" t="s">
        <v>153</v>
      </c>
      <c r="B6" s="74"/>
      <c r="C6" s="74"/>
      <c r="D6" s="75"/>
      <c r="E6" s="53">
        <f>SUM(E7,E12,E29,E30,E32,E35)</f>
        <v>38997153</v>
      </c>
      <c r="F6" s="77">
        <f aca="true" t="shared" si="0" ref="F6:F27">E6/E$6*100</f>
        <v>100</v>
      </c>
      <c r="G6" s="53">
        <f>SUM(G7,G12,G29,G30,G32,G35)</f>
        <v>28725963</v>
      </c>
      <c r="H6" s="77">
        <f aca="true" t="shared" si="1" ref="H6:H27">G6/G$6*100</f>
        <v>100</v>
      </c>
      <c r="I6" s="78">
        <f aca="true" t="shared" si="2" ref="I6:I25">E6-G6</f>
        <v>10271190</v>
      </c>
      <c r="J6" s="129">
        <f aca="true" t="shared" si="3" ref="J6:J25">IF(G6=0,0,I6/G6*100)</f>
        <v>35.7557725740996</v>
      </c>
    </row>
    <row r="7" spans="1:10" s="4" customFormat="1" ht="25.5" customHeight="1">
      <c r="A7" s="116">
        <v>100</v>
      </c>
      <c r="B7" s="135" t="s">
        <v>154</v>
      </c>
      <c r="C7" s="135"/>
      <c r="D7" s="136"/>
      <c r="E7" s="7">
        <f>E8</f>
        <v>0</v>
      </c>
      <c r="F7" s="79">
        <f t="shared" si="0"/>
        <v>0</v>
      </c>
      <c r="G7" s="7">
        <f>G8</f>
        <v>0</v>
      </c>
      <c r="H7" s="79">
        <f t="shared" si="1"/>
        <v>0</v>
      </c>
      <c r="I7" s="80">
        <f t="shared" si="2"/>
        <v>0</v>
      </c>
      <c r="J7" s="108">
        <f t="shared" si="3"/>
        <v>0</v>
      </c>
    </row>
    <row r="8" spans="1:10" s="4" customFormat="1" ht="25.5" customHeight="1">
      <c r="A8" s="117"/>
      <c r="B8" s="8">
        <v>110</v>
      </c>
      <c r="C8" s="139" t="s">
        <v>130</v>
      </c>
      <c r="D8" s="140"/>
      <c r="E8" s="5">
        <f>SUM(E9:E11)</f>
        <v>0</v>
      </c>
      <c r="F8" s="81">
        <f t="shared" si="0"/>
        <v>0</v>
      </c>
      <c r="G8" s="5">
        <f>SUM(G9:G11)</f>
        <v>0</v>
      </c>
      <c r="H8" s="81">
        <f t="shared" si="1"/>
        <v>0</v>
      </c>
      <c r="I8" s="82">
        <f t="shared" si="2"/>
        <v>0</v>
      </c>
      <c r="J8" s="109">
        <f t="shared" si="3"/>
        <v>0</v>
      </c>
    </row>
    <row r="9" spans="1:10" s="4" customFormat="1" ht="25.5" customHeight="1">
      <c r="A9" s="118"/>
      <c r="B9" s="143"/>
      <c r="C9" s="86">
        <v>111</v>
      </c>
      <c r="D9" s="87" t="s">
        <v>131</v>
      </c>
      <c r="E9" s="5">
        <v>0</v>
      </c>
      <c r="F9" s="81">
        <f t="shared" si="0"/>
        <v>0</v>
      </c>
      <c r="G9" s="5">
        <v>0</v>
      </c>
      <c r="H9" s="81">
        <f t="shared" si="1"/>
        <v>0</v>
      </c>
      <c r="I9" s="82">
        <f t="shared" si="2"/>
        <v>0</v>
      </c>
      <c r="J9" s="109">
        <f t="shared" si="3"/>
        <v>0</v>
      </c>
    </row>
    <row r="10" spans="1:10" s="4" customFormat="1" ht="25.5" customHeight="1">
      <c r="A10" s="118"/>
      <c r="B10" s="145"/>
      <c r="C10" s="86">
        <v>112</v>
      </c>
      <c r="D10" s="87" t="s">
        <v>132</v>
      </c>
      <c r="E10" s="5">
        <v>0</v>
      </c>
      <c r="F10" s="81">
        <f t="shared" si="0"/>
        <v>0</v>
      </c>
      <c r="G10" s="5">
        <v>0</v>
      </c>
      <c r="H10" s="81">
        <f t="shared" si="1"/>
        <v>0</v>
      </c>
      <c r="I10" s="82">
        <f t="shared" si="2"/>
        <v>0</v>
      </c>
      <c r="J10" s="109">
        <f t="shared" si="3"/>
        <v>0</v>
      </c>
    </row>
    <row r="11" spans="1:10" s="4" customFormat="1" ht="25.5" customHeight="1">
      <c r="A11" s="119"/>
      <c r="B11" s="144"/>
      <c r="C11" s="89">
        <v>113</v>
      </c>
      <c r="D11" s="87" t="s">
        <v>133</v>
      </c>
      <c r="E11" s="5">
        <v>0</v>
      </c>
      <c r="F11" s="81">
        <f t="shared" si="0"/>
        <v>0</v>
      </c>
      <c r="G11" s="5">
        <v>0</v>
      </c>
      <c r="H11" s="81">
        <f t="shared" si="1"/>
        <v>0</v>
      </c>
      <c r="I11" s="82">
        <f t="shared" si="2"/>
        <v>0</v>
      </c>
      <c r="J11" s="109">
        <f t="shared" si="3"/>
        <v>0</v>
      </c>
    </row>
    <row r="12" spans="1:10" s="4" customFormat="1" ht="25.5" customHeight="1">
      <c r="A12" s="120">
        <v>200</v>
      </c>
      <c r="B12" s="139" t="s">
        <v>155</v>
      </c>
      <c r="C12" s="139"/>
      <c r="D12" s="140"/>
      <c r="E12" s="5">
        <f>SUM(E13,E20)</f>
        <v>10764530</v>
      </c>
      <c r="F12" s="81">
        <f t="shared" si="0"/>
        <v>27.60337402066248</v>
      </c>
      <c r="G12" s="5">
        <f>SUM(G13,G20)</f>
        <v>10944651</v>
      </c>
      <c r="H12" s="81">
        <f t="shared" si="1"/>
        <v>38.100205726784516</v>
      </c>
      <c r="I12" s="82">
        <f t="shared" si="2"/>
        <v>-180121</v>
      </c>
      <c r="J12" s="109">
        <f t="shared" si="3"/>
        <v>-1.6457445742216907</v>
      </c>
    </row>
    <row r="13" spans="1:10" s="4" customFormat="1" ht="25.5" customHeight="1">
      <c r="A13" s="117"/>
      <c r="B13" s="8">
        <v>210</v>
      </c>
      <c r="C13" s="139" t="s">
        <v>156</v>
      </c>
      <c r="D13" s="140"/>
      <c r="E13" s="5">
        <f>SUM(E14:E19)</f>
        <v>1661289</v>
      </c>
      <c r="F13" s="81">
        <f t="shared" si="0"/>
        <v>4.260026366540142</v>
      </c>
      <c r="G13" s="5">
        <f>SUM(G14:G19)</f>
        <v>2164473</v>
      </c>
      <c r="H13" s="81">
        <f t="shared" si="1"/>
        <v>7.534901440902085</v>
      </c>
      <c r="I13" s="82">
        <f t="shared" si="2"/>
        <v>-503184</v>
      </c>
      <c r="J13" s="109">
        <f t="shared" si="3"/>
        <v>-23.247414035656718</v>
      </c>
    </row>
    <row r="14" spans="1:10" s="4" customFormat="1" ht="25.5" customHeight="1">
      <c r="A14" s="118"/>
      <c r="B14" s="143"/>
      <c r="C14" s="91">
        <v>211</v>
      </c>
      <c r="D14" s="87" t="s">
        <v>157</v>
      </c>
      <c r="E14" s="5">
        <v>0</v>
      </c>
      <c r="F14" s="81">
        <f t="shared" si="0"/>
        <v>0</v>
      </c>
      <c r="G14" s="5">
        <v>0</v>
      </c>
      <c r="H14" s="81">
        <f t="shared" si="1"/>
        <v>0</v>
      </c>
      <c r="I14" s="82">
        <f t="shared" si="2"/>
        <v>0</v>
      </c>
      <c r="J14" s="109">
        <f t="shared" si="3"/>
        <v>0</v>
      </c>
    </row>
    <row r="15" spans="1:10" s="4" customFormat="1" ht="25.5" customHeight="1">
      <c r="A15" s="118"/>
      <c r="B15" s="145"/>
      <c r="C15" s="91">
        <v>212</v>
      </c>
      <c r="D15" s="87" t="s">
        <v>158</v>
      </c>
      <c r="E15" s="5">
        <v>810349</v>
      </c>
      <c r="F15" s="81">
        <f t="shared" si="0"/>
        <v>2.0779696405017054</v>
      </c>
      <c r="G15" s="5">
        <v>1323449</v>
      </c>
      <c r="H15" s="81">
        <f t="shared" si="1"/>
        <v>4.607152769778336</v>
      </c>
      <c r="I15" s="82">
        <f t="shared" si="2"/>
        <v>-513100</v>
      </c>
      <c r="J15" s="109">
        <f t="shared" si="3"/>
        <v>-38.76991104303982</v>
      </c>
    </row>
    <row r="16" spans="1:10" s="4" customFormat="1" ht="25.5" customHeight="1">
      <c r="A16" s="118"/>
      <c r="B16" s="145"/>
      <c r="C16" s="91">
        <v>213</v>
      </c>
      <c r="D16" s="87" t="s">
        <v>159</v>
      </c>
      <c r="E16" s="5">
        <v>0</v>
      </c>
      <c r="F16" s="81">
        <f t="shared" si="0"/>
        <v>0</v>
      </c>
      <c r="G16" s="5">
        <v>0</v>
      </c>
      <c r="H16" s="81">
        <f t="shared" si="1"/>
        <v>0</v>
      </c>
      <c r="I16" s="82">
        <f t="shared" si="2"/>
        <v>0</v>
      </c>
      <c r="J16" s="109">
        <f t="shared" si="3"/>
        <v>0</v>
      </c>
    </row>
    <row r="17" spans="1:10" s="4" customFormat="1" ht="25.5" customHeight="1">
      <c r="A17" s="118"/>
      <c r="B17" s="145"/>
      <c r="C17" s="91">
        <v>214</v>
      </c>
      <c r="D17" s="87" t="s">
        <v>160</v>
      </c>
      <c r="E17" s="5">
        <v>636766</v>
      </c>
      <c r="F17" s="81">
        <f t="shared" si="0"/>
        <v>1.6328525315681377</v>
      </c>
      <c r="G17" s="5">
        <v>603850</v>
      </c>
      <c r="H17" s="81">
        <f t="shared" si="1"/>
        <v>2.102105332378239</v>
      </c>
      <c r="I17" s="82">
        <f t="shared" si="2"/>
        <v>32916</v>
      </c>
      <c r="J17" s="109">
        <f t="shared" si="3"/>
        <v>5.451022604951561</v>
      </c>
    </row>
    <row r="18" spans="1:10" s="4" customFormat="1" ht="25.5" customHeight="1">
      <c r="A18" s="118"/>
      <c r="B18" s="145"/>
      <c r="C18" s="91">
        <v>215</v>
      </c>
      <c r="D18" s="87" t="s">
        <v>161</v>
      </c>
      <c r="E18" s="5">
        <v>0</v>
      </c>
      <c r="F18" s="81">
        <f t="shared" si="0"/>
        <v>0</v>
      </c>
      <c r="G18" s="5">
        <v>0</v>
      </c>
      <c r="H18" s="81">
        <f t="shared" si="1"/>
        <v>0</v>
      </c>
      <c r="I18" s="82">
        <f t="shared" si="2"/>
        <v>0</v>
      </c>
      <c r="J18" s="109">
        <f t="shared" si="3"/>
        <v>0</v>
      </c>
    </row>
    <row r="19" spans="1:10" s="4" customFormat="1" ht="25.5" customHeight="1">
      <c r="A19" s="118"/>
      <c r="B19" s="133"/>
      <c r="C19" s="101">
        <v>216</v>
      </c>
      <c r="D19" s="88" t="s">
        <v>162</v>
      </c>
      <c r="E19" s="6">
        <v>214174</v>
      </c>
      <c r="F19" s="84">
        <f t="shared" si="0"/>
        <v>0.5492041944702989</v>
      </c>
      <c r="G19" s="6">
        <v>237174</v>
      </c>
      <c r="H19" s="84">
        <f t="shared" si="1"/>
        <v>0.8256433387455105</v>
      </c>
      <c r="I19" s="85">
        <f t="shared" si="2"/>
        <v>-23000</v>
      </c>
      <c r="J19" s="110">
        <f t="shared" si="3"/>
        <v>-9.697521650771163</v>
      </c>
    </row>
    <row r="20" spans="1:10" s="4" customFormat="1" ht="25.5" customHeight="1">
      <c r="A20" s="118"/>
      <c r="B20" s="102">
        <v>220</v>
      </c>
      <c r="C20" s="141" t="s">
        <v>163</v>
      </c>
      <c r="D20" s="142"/>
      <c r="E20" s="7">
        <f>SUM(E21:E28)</f>
        <v>9103241</v>
      </c>
      <c r="F20" s="79">
        <f t="shared" si="0"/>
        <v>23.34334765412234</v>
      </c>
      <c r="G20" s="7">
        <f>SUM(G21:G28)</f>
        <v>8780178</v>
      </c>
      <c r="H20" s="79">
        <f t="shared" si="1"/>
        <v>30.565304285882426</v>
      </c>
      <c r="I20" s="80">
        <f t="shared" si="2"/>
        <v>323063</v>
      </c>
      <c r="J20" s="108">
        <f t="shared" si="3"/>
        <v>3.679458434669548</v>
      </c>
    </row>
    <row r="21" spans="1:10" s="4" customFormat="1" ht="25.5" customHeight="1">
      <c r="A21" s="118"/>
      <c r="B21" s="143"/>
      <c r="C21" s="91">
        <v>221</v>
      </c>
      <c r="D21" s="87" t="s">
        <v>164</v>
      </c>
      <c r="E21" s="5">
        <v>0</v>
      </c>
      <c r="F21" s="81">
        <f t="shared" si="0"/>
        <v>0</v>
      </c>
      <c r="G21" s="5">
        <v>0</v>
      </c>
      <c r="H21" s="81">
        <f t="shared" si="1"/>
        <v>0</v>
      </c>
      <c r="I21" s="82">
        <f t="shared" si="2"/>
        <v>0</v>
      </c>
      <c r="J21" s="109">
        <f t="shared" si="3"/>
        <v>0</v>
      </c>
    </row>
    <row r="22" spans="1:10" s="4" customFormat="1" ht="25.5" customHeight="1">
      <c r="A22" s="118"/>
      <c r="B22" s="145"/>
      <c r="C22" s="91">
        <v>222</v>
      </c>
      <c r="D22" s="87" t="s">
        <v>165</v>
      </c>
      <c r="E22" s="5">
        <v>2372527</v>
      </c>
      <c r="F22" s="81">
        <f t="shared" si="0"/>
        <v>6.083846684910562</v>
      </c>
      <c r="G22" s="5">
        <v>3983527</v>
      </c>
      <c r="H22" s="81">
        <f t="shared" si="1"/>
        <v>13.867340148004786</v>
      </c>
      <c r="I22" s="82">
        <f t="shared" si="2"/>
        <v>-1611000</v>
      </c>
      <c r="J22" s="109">
        <f t="shared" si="3"/>
        <v>-40.441548406726</v>
      </c>
    </row>
    <row r="23" spans="1:10" s="4" customFormat="1" ht="25.5" customHeight="1">
      <c r="A23" s="118"/>
      <c r="B23" s="145"/>
      <c r="C23" s="91">
        <v>223</v>
      </c>
      <c r="D23" s="87" t="s">
        <v>166</v>
      </c>
      <c r="E23" s="5">
        <v>0</v>
      </c>
      <c r="F23" s="81">
        <f t="shared" si="0"/>
        <v>0</v>
      </c>
      <c r="G23" s="5">
        <v>0</v>
      </c>
      <c r="H23" s="81">
        <f t="shared" si="1"/>
        <v>0</v>
      </c>
      <c r="I23" s="82">
        <f t="shared" si="2"/>
        <v>0</v>
      </c>
      <c r="J23" s="109">
        <f t="shared" si="3"/>
        <v>0</v>
      </c>
    </row>
    <row r="24" spans="1:10" s="4" customFormat="1" ht="25.5" customHeight="1">
      <c r="A24" s="118"/>
      <c r="B24" s="145"/>
      <c r="C24" s="91">
        <v>224</v>
      </c>
      <c r="D24" s="87" t="s">
        <v>167</v>
      </c>
      <c r="E24" s="5">
        <v>2742351</v>
      </c>
      <c r="F24" s="81">
        <f t="shared" si="0"/>
        <v>7.032182580097578</v>
      </c>
      <c r="G24" s="5">
        <v>3323288</v>
      </c>
      <c r="H24" s="81">
        <f t="shared" si="1"/>
        <v>11.568935043187238</v>
      </c>
      <c r="I24" s="82">
        <f t="shared" si="2"/>
        <v>-580937</v>
      </c>
      <c r="J24" s="109">
        <f t="shared" si="3"/>
        <v>-17.480790109072704</v>
      </c>
    </row>
    <row r="25" spans="1:10" s="4" customFormat="1" ht="25.5" customHeight="1">
      <c r="A25" s="118"/>
      <c r="B25" s="145"/>
      <c r="C25" s="91">
        <v>226</v>
      </c>
      <c r="D25" s="87" t="s">
        <v>176</v>
      </c>
      <c r="E25" s="5">
        <v>875363</v>
      </c>
      <c r="F25" s="81">
        <f t="shared" si="0"/>
        <v>2.2446843747798715</v>
      </c>
      <c r="G25" s="5">
        <v>877363</v>
      </c>
      <c r="H25" s="81">
        <f t="shared" si="1"/>
        <v>3.0542509575745123</v>
      </c>
      <c r="I25" s="82">
        <f t="shared" si="2"/>
        <v>-2000</v>
      </c>
      <c r="J25" s="109">
        <f t="shared" si="3"/>
        <v>-0.2279558176034321</v>
      </c>
    </row>
    <row r="26" spans="1:10" s="4" customFormat="1" ht="25.5" customHeight="1">
      <c r="A26" s="118"/>
      <c r="B26" s="145"/>
      <c r="C26" s="91">
        <v>227</v>
      </c>
      <c r="D26" s="87" t="s">
        <v>168</v>
      </c>
      <c r="E26" s="5">
        <v>200000</v>
      </c>
      <c r="F26" s="81">
        <f t="shared" si="0"/>
        <v>0.5128579514509688</v>
      </c>
      <c r="G26" s="5">
        <v>300000</v>
      </c>
      <c r="H26" s="81">
        <f t="shared" si="1"/>
        <v>1.044351411299945</v>
      </c>
      <c r="I26" s="82">
        <f>E26-G26</f>
        <v>-100000</v>
      </c>
      <c r="J26" s="109">
        <f>IF(G26=0,0,I26/G26*100)</f>
        <v>-33.33333333333333</v>
      </c>
    </row>
    <row r="27" spans="1:10" s="4" customFormat="1" ht="25.5" customHeight="1">
      <c r="A27" s="118"/>
      <c r="B27" s="145"/>
      <c r="C27" s="86">
        <v>228</v>
      </c>
      <c r="D27" s="87" t="s">
        <v>169</v>
      </c>
      <c r="E27" s="5">
        <v>2913000</v>
      </c>
      <c r="F27" s="81">
        <f t="shared" si="0"/>
        <v>7.46977606288336</v>
      </c>
      <c r="G27" s="5">
        <v>296000</v>
      </c>
      <c r="H27" s="81">
        <f t="shared" si="1"/>
        <v>1.0304267258159456</v>
      </c>
      <c r="I27" s="82">
        <f>E27-G27</f>
        <v>2617000</v>
      </c>
      <c r="J27" s="109">
        <f>IF(G27=0,0,I27/G27*100)</f>
        <v>884.1216216216216</v>
      </c>
    </row>
    <row r="28" spans="1:10" s="4" customFormat="1" ht="25.5" customHeight="1">
      <c r="A28" s="118"/>
      <c r="B28" s="144"/>
      <c r="C28" s="91">
        <v>229</v>
      </c>
      <c r="D28" s="87" t="s">
        <v>133</v>
      </c>
      <c r="E28" s="5">
        <v>0</v>
      </c>
      <c r="F28" s="81">
        <f aca="true" t="shared" si="4" ref="F28:F35">E28/E$6*100</f>
        <v>0</v>
      </c>
      <c r="G28" s="5">
        <v>0</v>
      </c>
      <c r="H28" s="81">
        <f aca="true" t="shared" si="5" ref="H28:H35">G28/G$6*100</f>
        <v>0</v>
      </c>
      <c r="I28" s="82">
        <f aca="true" t="shared" si="6" ref="I28:I35">E28-G28</f>
        <v>0</v>
      </c>
      <c r="J28" s="109">
        <f aca="true" t="shared" si="7" ref="J28:J35">IF(G28=0,0,I28/G28*100)</f>
        <v>0</v>
      </c>
    </row>
    <row r="29" spans="1:10" s="4" customFormat="1" ht="25.5" customHeight="1">
      <c r="A29" s="120">
        <v>300</v>
      </c>
      <c r="B29" s="139" t="s">
        <v>170</v>
      </c>
      <c r="C29" s="139"/>
      <c r="D29" s="140"/>
      <c r="E29" s="54">
        <v>0</v>
      </c>
      <c r="F29" s="83">
        <f t="shared" si="4"/>
        <v>0</v>
      </c>
      <c r="G29" s="54">
        <v>0</v>
      </c>
      <c r="H29" s="83">
        <f t="shared" si="5"/>
        <v>0</v>
      </c>
      <c r="I29" s="82">
        <f t="shared" si="6"/>
        <v>0</v>
      </c>
      <c r="J29" s="109">
        <f t="shared" si="7"/>
        <v>0</v>
      </c>
    </row>
    <row r="30" spans="1:10" s="4" customFormat="1" ht="25.5" customHeight="1">
      <c r="A30" s="120">
        <v>400</v>
      </c>
      <c r="B30" s="139" t="s">
        <v>175</v>
      </c>
      <c r="C30" s="139"/>
      <c r="D30" s="140"/>
      <c r="E30" s="54">
        <f>E31</f>
        <v>0</v>
      </c>
      <c r="F30" s="83">
        <f t="shared" si="4"/>
        <v>0</v>
      </c>
      <c r="G30" s="54">
        <f>G31</f>
        <v>0</v>
      </c>
      <c r="H30" s="83">
        <f t="shared" si="5"/>
        <v>0</v>
      </c>
      <c r="I30" s="82">
        <f t="shared" si="6"/>
        <v>0</v>
      </c>
      <c r="J30" s="109">
        <f t="shared" si="7"/>
        <v>0</v>
      </c>
    </row>
    <row r="31" spans="1:10" s="4" customFormat="1" ht="25.5" customHeight="1">
      <c r="A31" s="122"/>
      <c r="B31" s="92">
        <v>420</v>
      </c>
      <c r="C31" s="139" t="s">
        <v>175</v>
      </c>
      <c r="D31" s="140"/>
      <c r="E31" s="54"/>
      <c r="F31" s="83">
        <f t="shared" si="4"/>
        <v>0</v>
      </c>
      <c r="G31" s="54"/>
      <c r="H31" s="83">
        <f t="shared" si="5"/>
        <v>0</v>
      </c>
      <c r="I31" s="82">
        <f t="shared" si="6"/>
        <v>0</v>
      </c>
      <c r="J31" s="109">
        <f t="shared" si="7"/>
        <v>0</v>
      </c>
    </row>
    <row r="32" spans="1:10" s="4" customFormat="1" ht="25.5" customHeight="1">
      <c r="A32" s="120">
        <v>500</v>
      </c>
      <c r="B32" s="139" t="s">
        <v>171</v>
      </c>
      <c r="C32" s="139"/>
      <c r="D32" s="140"/>
      <c r="E32" s="5">
        <f>SUM(E33:E34)</f>
        <v>28232623</v>
      </c>
      <c r="F32" s="81">
        <f t="shared" si="4"/>
        <v>72.39662597933751</v>
      </c>
      <c r="G32" s="5">
        <f>SUM(G33:G34)</f>
        <v>17781312</v>
      </c>
      <c r="H32" s="81">
        <f t="shared" si="5"/>
        <v>61.89979427321549</v>
      </c>
      <c r="I32" s="82">
        <f t="shared" si="6"/>
        <v>10451311</v>
      </c>
      <c r="J32" s="109">
        <f t="shared" si="7"/>
        <v>58.77693951942354</v>
      </c>
    </row>
    <row r="33" spans="1:10" s="4" customFormat="1" ht="25.5" customHeight="1">
      <c r="A33" s="118"/>
      <c r="B33" s="143"/>
      <c r="C33" s="92">
        <v>511</v>
      </c>
      <c r="D33" s="87" t="s">
        <v>172</v>
      </c>
      <c r="E33" s="5">
        <v>27580156</v>
      </c>
      <c r="F33" s="81">
        <f t="shared" si="4"/>
        <v>70.72351153429072</v>
      </c>
      <c r="G33" s="5">
        <v>16917512</v>
      </c>
      <c r="H33" s="81">
        <f t="shared" si="5"/>
        <v>58.89275844294585</v>
      </c>
      <c r="I33" s="82">
        <f t="shared" si="6"/>
        <v>10662644</v>
      </c>
      <c r="J33" s="109">
        <f t="shared" si="7"/>
        <v>63.02725838172895</v>
      </c>
    </row>
    <row r="34" spans="1:10" s="4" customFormat="1" ht="25.5" customHeight="1">
      <c r="A34" s="118"/>
      <c r="B34" s="144"/>
      <c r="C34" s="92">
        <v>521</v>
      </c>
      <c r="D34" s="87" t="s">
        <v>173</v>
      </c>
      <c r="E34" s="5">
        <v>652467</v>
      </c>
      <c r="F34" s="81">
        <f t="shared" si="4"/>
        <v>1.673114445046796</v>
      </c>
      <c r="G34" s="5">
        <v>863800</v>
      </c>
      <c r="H34" s="81">
        <f t="shared" si="5"/>
        <v>3.0070358302696416</v>
      </c>
      <c r="I34" s="82">
        <f t="shared" si="6"/>
        <v>-211333</v>
      </c>
      <c r="J34" s="109">
        <f t="shared" si="7"/>
        <v>-24.46550127344293</v>
      </c>
    </row>
    <row r="35" spans="1:10" s="4" customFormat="1" ht="25.5" customHeight="1" thickBot="1">
      <c r="A35" s="123">
        <v>600</v>
      </c>
      <c r="B35" s="137" t="s">
        <v>174</v>
      </c>
      <c r="C35" s="137"/>
      <c r="D35" s="138"/>
      <c r="E35" s="112">
        <v>0</v>
      </c>
      <c r="F35" s="111">
        <f t="shared" si="4"/>
        <v>0</v>
      </c>
      <c r="G35" s="112">
        <v>0</v>
      </c>
      <c r="H35" s="111">
        <f t="shared" si="5"/>
        <v>0</v>
      </c>
      <c r="I35" s="113">
        <f t="shared" si="6"/>
        <v>0</v>
      </c>
      <c r="J35" s="114">
        <f t="shared" si="7"/>
        <v>0</v>
      </c>
    </row>
    <row r="36" ht="25.5" customHeight="1"/>
    <row r="37" ht="25.5" customHeight="1"/>
    <row r="38" ht="25.5" customHeight="1"/>
  </sheetData>
  <mergeCells count="16">
    <mergeCell ref="B35:D35"/>
    <mergeCell ref="B29:D29"/>
    <mergeCell ref="B32:D32"/>
    <mergeCell ref="C20:D20"/>
    <mergeCell ref="B33:B34"/>
    <mergeCell ref="B21:B28"/>
    <mergeCell ref="B30:D30"/>
    <mergeCell ref="C31:D31"/>
    <mergeCell ref="B12:D12"/>
    <mergeCell ref="A4:D5"/>
    <mergeCell ref="C13:D13"/>
    <mergeCell ref="B14:B19"/>
    <mergeCell ref="A3:D3"/>
    <mergeCell ref="C8:D8"/>
    <mergeCell ref="B9:B11"/>
    <mergeCell ref="B7:D7"/>
  </mergeCells>
  <printOptions horizontalCentered="1"/>
  <pageMargins left="0.38" right="0.35433070866141736" top="0.62" bottom="0.38" header="0.5118110236220472" footer="0.26"/>
  <pageSetup firstPageNumber="13" useFirstPageNumber="1" horizontalDpi="300" verticalDpi="300" orientation="landscape" paperSize="9" r:id="rId1"/>
  <headerFooter alignWithMargins="0">
    <oddHeader xml:space="preserve">&amp;C </oddHeader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06"/>
  <sheetViews>
    <sheetView workbookViewId="0" topLeftCell="A1">
      <selection activeCell="D16" sqref="D16"/>
    </sheetView>
  </sheetViews>
  <sheetFormatPr defaultColWidth="9.00390625" defaultRowHeight="14.25"/>
  <cols>
    <col min="1" max="1" width="2.00390625" style="9" customWidth="1"/>
    <col min="2" max="2" width="1.75390625" style="9" customWidth="1"/>
    <col min="3" max="3" width="33.375" style="9" customWidth="1"/>
    <col min="4" max="4" width="15.00390625" style="9" bestFit="1" customWidth="1"/>
    <col min="5" max="5" width="7.00390625" style="9" customWidth="1"/>
    <col min="6" max="6" width="15.00390625" style="9" bestFit="1" customWidth="1"/>
    <col min="7" max="7" width="6.50390625" style="9" customWidth="1"/>
    <col min="8" max="8" width="12.75390625" style="9" bestFit="1" customWidth="1"/>
    <col min="9" max="9" width="8.375" style="9" customWidth="1"/>
    <col min="10" max="16384" width="9.00390625" style="64" customWidth="1"/>
  </cols>
  <sheetData>
    <row r="1" ht="8.25" customHeight="1"/>
    <row r="2" spans="1:9" ht="18.75">
      <c r="A2" s="2" t="s">
        <v>68</v>
      </c>
      <c r="I2" s="10" t="s">
        <v>69</v>
      </c>
    </row>
    <row r="3" spans="1:9" ht="14.25">
      <c r="A3" s="130" t="s">
        <v>70</v>
      </c>
      <c r="B3" s="130"/>
      <c r="C3" s="130"/>
      <c r="D3" s="178" t="s">
        <v>71</v>
      </c>
      <c r="E3" s="14"/>
      <c r="F3" s="178" t="s">
        <v>72</v>
      </c>
      <c r="G3" s="14"/>
      <c r="H3" s="178" t="s">
        <v>2</v>
      </c>
      <c r="I3" s="14"/>
    </row>
    <row r="4" spans="1:9" ht="14.25">
      <c r="A4" s="130"/>
      <c r="B4" s="130"/>
      <c r="C4" s="130"/>
      <c r="D4" s="178"/>
      <c r="E4" s="15" t="s">
        <v>3</v>
      </c>
      <c r="F4" s="178"/>
      <c r="G4" s="15" t="s">
        <v>3</v>
      </c>
      <c r="H4" s="178"/>
      <c r="I4" s="15" t="s">
        <v>4</v>
      </c>
    </row>
    <row r="5" spans="1:9" ht="15" customHeight="1">
      <c r="A5" s="169" t="s">
        <v>5</v>
      </c>
      <c r="B5" s="170"/>
      <c r="C5" s="171"/>
      <c r="D5" s="11">
        <f>SUM(D6,D12,D37,D75,D90,D94,D98,D102)</f>
        <v>2435247216</v>
      </c>
      <c r="E5" s="12">
        <v>100</v>
      </c>
      <c r="F5" s="11">
        <f>SUM(F6,F12,F37,F75,F90,F94,F98,F102)</f>
        <v>2206434979</v>
      </c>
      <c r="G5" s="12">
        <v>100</v>
      </c>
      <c r="H5" s="44">
        <f aca="true" t="shared" si="0" ref="H5:H36">D5-F5</f>
        <v>228812237</v>
      </c>
      <c r="I5" s="13">
        <f aca="true" t="shared" si="1" ref="I5:I36">IF(F5=0,0,H5/F5*100)</f>
        <v>10.37022342274968</v>
      </c>
    </row>
    <row r="6" spans="1:9" ht="15" customHeight="1">
      <c r="A6" s="172" t="s">
        <v>6</v>
      </c>
      <c r="B6" s="173"/>
      <c r="C6" s="174"/>
      <c r="D6" s="25">
        <f>D7</f>
        <v>100607244</v>
      </c>
      <c r="E6" s="26">
        <f aca="true" t="shared" si="2" ref="E6:E37">D6/$D$5*100</f>
        <v>4.131294898480648</v>
      </c>
      <c r="F6" s="25">
        <f>F7</f>
        <v>94437750</v>
      </c>
      <c r="G6" s="26">
        <f aca="true" t="shared" si="3" ref="G6:G37">F6/$F$5*100</f>
        <v>4.280105731590652</v>
      </c>
      <c r="H6" s="43">
        <f t="shared" si="0"/>
        <v>6169494</v>
      </c>
      <c r="I6" s="27">
        <f t="shared" si="1"/>
        <v>6.532868476853801</v>
      </c>
    </row>
    <row r="7" spans="1:9" ht="15" customHeight="1">
      <c r="A7" s="60"/>
      <c r="B7" s="161" t="s">
        <v>7</v>
      </c>
      <c r="C7" s="162"/>
      <c r="D7" s="49">
        <f>SUM(D8:D11)</f>
        <v>100607244</v>
      </c>
      <c r="E7" s="50">
        <f t="shared" si="2"/>
        <v>4.131294898480648</v>
      </c>
      <c r="F7" s="49">
        <f>SUM(F8:F11)</f>
        <v>94437750</v>
      </c>
      <c r="G7" s="50">
        <f t="shared" si="3"/>
        <v>4.280105731590652</v>
      </c>
      <c r="H7" s="51">
        <f t="shared" si="0"/>
        <v>6169494</v>
      </c>
      <c r="I7" s="52">
        <f t="shared" si="1"/>
        <v>6.532868476853801</v>
      </c>
    </row>
    <row r="8" spans="1:9" ht="15" customHeight="1">
      <c r="A8" s="61"/>
      <c r="B8" s="55"/>
      <c r="C8" s="31" t="s">
        <v>8</v>
      </c>
      <c r="D8" s="16">
        <v>69236227</v>
      </c>
      <c r="E8" s="17">
        <f t="shared" si="2"/>
        <v>2.843088231252494</v>
      </c>
      <c r="F8" s="16">
        <v>63255647</v>
      </c>
      <c r="G8" s="17">
        <f t="shared" si="3"/>
        <v>2.8668711111835576</v>
      </c>
      <c r="H8" s="46">
        <f t="shared" si="0"/>
        <v>5980580</v>
      </c>
      <c r="I8" s="18">
        <f t="shared" si="1"/>
        <v>9.454618336288616</v>
      </c>
    </row>
    <row r="9" spans="1:9" ht="15" customHeight="1">
      <c r="A9" s="61"/>
      <c r="B9" s="55"/>
      <c r="C9" s="31" t="s">
        <v>9</v>
      </c>
      <c r="D9" s="16">
        <v>27500458</v>
      </c>
      <c r="E9" s="17">
        <f t="shared" si="2"/>
        <v>1.1292676086155518</v>
      </c>
      <c r="F9" s="16">
        <v>27548548</v>
      </c>
      <c r="G9" s="17">
        <f t="shared" si="3"/>
        <v>1.248554716644564</v>
      </c>
      <c r="H9" s="46">
        <f t="shared" si="0"/>
        <v>-48090</v>
      </c>
      <c r="I9" s="18">
        <f t="shared" si="1"/>
        <v>-0.17456455418267416</v>
      </c>
    </row>
    <row r="10" spans="1:9" ht="15" customHeight="1">
      <c r="A10" s="61"/>
      <c r="B10" s="55"/>
      <c r="C10" s="31" t="s">
        <v>10</v>
      </c>
      <c r="D10" s="16">
        <v>2421596</v>
      </c>
      <c r="E10" s="17">
        <f t="shared" si="2"/>
        <v>0.0994394320252043</v>
      </c>
      <c r="F10" s="16">
        <v>2302706</v>
      </c>
      <c r="G10" s="17">
        <f t="shared" si="3"/>
        <v>0.10436319320153419</v>
      </c>
      <c r="H10" s="46">
        <f t="shared" si="0"/>
        <v>118890</v>
      </c>
      <c r="I10" s="18">
        <f t="shared" si="1"/>
        <v>5.163055987173352</v>
      </c>
    </row>
    <row r="11" spans="1:9" ht="15" customHeight="1">
      <c r="A11" s="62"/>
      <c r="B11" s="63"/>
      <c r="C11" s="32" t="s">
        <v>11</v>
      </c>
      <c r="D11" s="19">
        <v>1448963</v>
      </c>
      <c r="E11" s="20">
        <f t="shared" si="2"/>
        <v>0.05949962658739776</v>
      </c>
      <c r="F11" s="19">
        <v>1330849</v>
      </c>
      <c r="G11" s="20">
        <f t="shared" si="3"/>
        <v>0.06031671056099586</v>
      </c>
      <c r="H11" s="47">
        <f t="shared" si="0"/>
        <v>118114</v>
      </c>
      <c r="I11" s="21">
        <f t="shared" si="1"/>
        <v>8.875086504930312</v>
      </c>
    </row>
    <row r="12" spans="1:9" ht="15" customHeight="1">
      <c r="A12" s="175" t="s">
        <v>12</v>
      </c>
      <c r="B12" s="176"/>
      <c r="C12" s="177"/>
      <c r="D12" s="56">
        <f>SUM(D13,D16,D20:D22,D30,D33)</f>
        <v>84924421</v>
      </c>
      <c r="E12" s="57">
        <f t="shared" si="2"/>
        <v>3.487301841144985</v>
      </c>
      <c r="F12" s="56">
        <f>SUM(F13,F16,F20:F22,F30,F33)</f>
        <v>72418102</v>
      </c>
      <c r="G12" s="57">
        <f t="shared" si="3"/>
        <v>3.2821317051826884</v>
      </c>
      <c r="H12" s="58">
        <f t="shared" si="0"/>
        <v>12506319</v>
      </c>
      <c r="I12" s="59">
        <f t="shared" si="1"/>
        <v>17.269603392809163</v>
      </c>
    </row>
    <row r="13" spans="1:9" ht="15" customHeight="1">
      <c r="A13" s="37"/>
      <c r="B13" s="159" t="s">
        <v>13</v>
      </c>
      <c r="C13" s="160"/>
      <c r="D13" s="22">
        <f>SUM(D14:D15)</f>
        <v>24236414</v>
      </c>
      <c r="E13" s="23">
        <f t="shared" si="2"/>
        <v>0.9952342349787948</v>
      </c>
      <c r="F13" s="22">
        <f>SUM(F14:F15)</f>
        <v>21405166</v>
      </c>
      <c r="G13" s="50">
        <f t="shared" si="3"/>
        <v>0.9701244860476805</v>
      </c>
      <c r="H13" s="45">
        <f t="shared" si="0"/>
        <v>2831248</v>
      </c>
      <c r="I13" s="24">
        <f t="shared" si="1"/>
        <v>13.226937833605215</v>
      </c>
    </row>
    <row r="14" spans="1:9" ht="15" customHeight="1">
      <c r="A14" s="40"/>
      <c r="B14" s="33"/>
      <c r="C14" s="31" t="s">
        <v>73</v>
      </c>
      <c r="D14" s="16">
        <v>23914414</v>
      </c>
      <c r="E14" s="17">
        <f t="shared" si="2"/>
        <v>0.9820117581031659</v>
      </c>
      <c r="F14" s="16">
        <v>21364166</v>
      </c>
      <c r="G14" s="17">
        <f t="shared" si="3"/>
        <v>0.9682662849046503</v>
      </c>
      <c r="H14" s="46">
        <f t="shared" si="0"/>
        <v>2550248</v>
      </c>
      <c r="I14" s="18">
        <f t="shared" si="1"/>
        <v>11.937035126950427</v>
      </c>
    </row>
    <row r="15" spans="1:9" ht="15" customHeight="1">
      <c r="A15" s="40"/>
      <c r="B15" s="41"/>
      <c r="C15" s="31" t="s">
        <v>74</v>
      </c>
      <c r="D15" s="16">
        <v>322000</v>
      </c>
      <c r="E15" s="17">
        <f t="shared" si="2"/>
        <v>0.013222476875629042</v>
      </c>
      <c r="F15" s="16">
        <v>41000</v>
      </c>
      <c r="G15" s="17">
        <f t="shared" si="3"/>
        <v>0.0018582011430303745</v>
      </c>
      <c r="H15" s="46">
        <f t="shared" si="0"/>
        <v>281000</v>
      </c>
      <c r="I15" s="18">
        <f t="shared" si="1"/>
        <v>685.3658536585366</v>
      </c>
    </row>
    <row r="16" spans="1:9" ht="15" customHeight="1">
      <c r="A16" s="38"/>
      <c r="B16" s="151" t="s">
        <v>14</v>
      </c>
      <c r="C16" s="156"/>
      <c r="D16" s="16">
        <f>SUM(D17:D19)</f>
        <v>6017115</v>
      </c>
      <c r="E16" s="17">
        <f t="shared" si="2"/>
        <v>0.24708436007919451</v>
      </c>
      <c r="F16" s="16">
        <f>SUM(F17:F19)</f>
        <v>5297020</v>
      </c>
      <c r="G16" s="17">
        <f t="shared" si="3"/>
        <v>0.24007142972328668</v>
      </c>
      <c r="H16" s="46">
        <f t="shared" si="0"/>
        <v>720095</v>
      </c>
      <c r="I16" s="18">
        <f t="shared" si="1"/>
        <v>13.594341724214749</v>
      </c>
    </row>
    <row r="17" spans="1:9" ht="15" customHeight="1">
      <c r="A17" s="40"/>
      <c r="B17" s="33"/>
      <c r="C17" s="31" t="s">
        <v>15</v>
      </c>
      <c r="D17" s="16">
        <v>4787665</v>
      </c>
      <c r="E17" s="17">
        <f t="shared" si="2"/>
        <v>0.19659872593403263</v>
      </c>
      <c r="F17" s="16">
        <v>4500770</v>
      </c>
      <c r="G17" s="17">
        <f t="shared" si="3"/>
        <v>0.20398380386626386</v>
      </c>
      <c r="H17" s="46">
        <f t="shared" si="0"/>
        <v>286895</v>
      </c>
      <c r="I17" s="18">
        <f t="shared" si="1"/>
        <v>6.37435372169651</v>
      </c>
    </row>
    <row r="18" spans="1:9" ht="15" customHeight="1">
      <c r="A18" s="40"/>
      <c r="B18" s="41"/>
      <c r="C18" s="31" t="s">
        <v>16</v>
      </c>
      <c r="D18" s="16">
        <v>848450</v>
      </c>
      <c r="E18" s="17">
        <f t="shared" si="2"/>
        <v>0.03484040529542689</v>
      </c>
      <c r="F18" s="16">
        <v>704850</v>
      </c>
      <c r="G18" s="17">
        <f t="shared" si="3"/>
        <v>0.031945196967438035</v>
      </c>
      <c r="H18" s="46">
        <f t="shared" si="0"/>
        <v>143600</v>
      </c>
      <c r="I18" s="18">
        <f t="shared" si="1"/>
        <v>20.37312903454636</v>
      </c>
    </row>
    <row r="19" spans="1:9" ht="15" customHeight="1">
      <c r="A19" s="40"/>
      <c r="B19" s="35"/>
      <c r="C19" s="31" t="s">
        <v>17</v>
      </c>
      <c r="D19" s="16">
        <v>381000</v>
      </c>
      <c r="E19" s="17">
        <f t="shared" si="2"/>
        <v>0.015645228849734984</v>
      </c>
      <c r="F19" s="16">
        <v>91400</v>
      </c>
      <c r="G19" s="17">
        <f t="shared" si="3"/>
        <v>0.004142428889584786</v>
      </c>
      <c r="H19" s="46">
        <f t="shared" si="0"/>
        <v>289600</v>
      </c>
      <c r="I19" s="18">
        <f t="shared" si="1"/>
        <v>316.84901531728667</v>
      </c>
    </row>
    <row r="20" spans="1:9" ht="15" customHeight="1">
      <c r="A20" s="38"/>
      <c r="B20" s="159" t="s">
        <v>18</v>
      </c>
      <c r="C20" s="156"/>
      <c r="D20" s="16">
        <v>14879295</v>
      </c>
      <c r="E20" s="17">
        <f t="shared" si="2"/>
        <v>0.610997310755164</v>
      </c>
      <c r="F20" s="16">
        <v>12960390</v>
      </c>
      <c r="G20" s="17">
        <f t="shared" si="3"/>
        <v>0.5873905246858399</v>
      </c>
      <c r="H20" s="46">
        <f t="shared" si="0"/>
        <v>1918905</v>
      </c>
      <c r="I20" s="18">
        <f t="shared" si="1"/>
        <v>14.805920192216437</v>
      </c>
    </row>
    <row r="21" spans="1:9" ht="15" customHeight="1">
      <c r="A21" s="38"/>
      <c r="B21" s="155" t="s">
        <v>19</v>
      </c>
      <c r="C21" s="156"/>
      <c r="D21" s="16">
        <v>29417372</v>
      </c>
      <c r="E21" s="17">
        <f t="shared" si="2"/>
        <v>1.207982984508625</v>
      </c>
      <c r="F21" s="16">
        <v>24096297</v>
      </c>
      <c r="G21" s="17">
        <f t="shared" si="3"/>
        <v>1.0920918689804726</v>
      </c>
      <c r="H21" s="46">
        <f t="shared" si="0"/>
        <v>5321075</v>
      </c>
      <c r="I21" s="18">
        <f t="shared" si="1"/>
        <v>22.08254239230202</v>
      </c>
    </row>
    <row r="22" spans="1:9" ht="15" customHeight="1">
      <c r="A22" s="38"/>
      <c r="B22" s="155" t="s">
        <v>20</v>
      </c>
      <c r="C22" s="156"/>
      <c r="D22" s="16">
        <f>SUM(D23:D29)</f>
        <v>1906700</v>
      </c>
      <c r="E22" s="17">
        <f t="shared" si="2"/>
        <v>0.07829595235640338</v>
      </c>
      <c r="F22" s="16">
        <f>SUM(F23:F29)</f>
        <v>1933300</v>
      </c>
      <c r="G22" s="17">
        <f t="shared" si="3"/>
        <v>0.08762098219074689</v>
      </c>
      <c r="H22" s="46">
        <f t="shared" si="0"/>
        <v>-26600</v>
      </c>
      <c r="I22" s="18">
        <f t="shared" si="1"/>
        <v>-1.3758857911343298</v>
      </c>
    </row>
    <row r="23" spans="1:9" ht="15" customHeight="1">
      <c r="A23" s="38"/>
      <c r="B23" s="33"/>
      <c r="C23" s="31" t="s">
        <v>21</v>
      </c>
      <c r="D23" s="16">
        <v>540000</v>
      </c>
      <c r="E23" s="17">
        <f t="shared" si="2"/>
        <v>0.02217434010198659</v>
      </c>
      <c r="F23" s="16">
        <v>550800</v>
      </c>
      <c r="G23" s="17">
        <f t="shared" si="3"/>
        <v>0.024963346087344636</v>
      </c>
      <c r="H23" s="46">
        <f t="shared" si="0"/>
        <v>-10800</v>
      </c>
      <c r="I23" s="18">
        <f t="shared" si="1"/>
        <v>-1.9607843137254901</v>
      </c>
    </row>
    <row r="24" spans="1:9" ht="15" customHeight="1">
      <c r="A24" s="38"/>
      <c r="B24" s="41"/>
      <c r="C24" s="31" t="s">
        <v>22</v>
      </c>
      <c r="D24" s="16">
        <v>480000</v>
      </c>
      <c r="E24" s="17">
        <f t="shared" si="2"/>
        <v>0.01971052453509919</v>
      </c>
      <c r="F24" s="16">
        <v>489600</v>
      </c>
      <c r="G24" s="17">
        <f t="shared" si="3"/>
        <v>0.02218964096652857</v>
      </c>
      <c r="H24" s="46">
        <f t="shared" si="0"/>
        <v>-9600</v>
      </c>
      <c r="I24" s="18">
        <f t="shared" si="1"/>
        <v>-1.9607843137254901</v>
      </c>
    </row>
    <row r="25" spans="1:9" ht="15" customHeight="1">
      <c r="A25" s="38"/>
      <c r="B25" s="41"/>
      <c r="C25" s="31" t="s">
        <v>23</v>
      </c>
      <c r="D25" s="16">
        <v>156000</v>
      </c>
      <c r="E25" s="17">
        <f t="shared" si="2"/>
        <v>0.006405920473907237</v>
      </c>
      <c r="F25" s="16">
        <v>140000</v>
      </c>
      <c r="G25" s="17">
        <f t="shared" si="3"/>
        <v>0.006345077073762254</v>
      </c>
      <c r="H25" s="46">
        <f t="shared" si="0"/>
        <v>16000</v>
      </c>
      <c r="I25" s="18">
        <f t="shared" si="1"/>
        <v>11.428571428571429</v>
      </c>
    </row>
    <row r="26" spans="1:9" ht="15" customHeight="1">
      <c r="A26" s="38"/>
      <c r="B26" s="41"/>
      <c r="C26" s="31" t="s">
        <v>24</v>
      </c>
      <c r="D26" s="16">
        <v>121100</v>
      </c>
      <c r="E26" s="17">
        <f t="shared" si="2"/>
        <v>0.0049728010858344</v>
      </c>
      <c r="F26" s="16">
        <v>120000</v>
      </c>
      <c r="G26" s="17">
        <f t="shared" si="3"/>
        <v>0.005438637491796218</v>
      </c>
      <c r="H26" s="46">
        <f t="shared" si="0"/>
        <v>1100</v>
      </c>
      <c r="I26" s="18">
        <f t="shared" si="1"/>
        <v>0.9166666666666666</v>
      </c>
    </row>
    <row r="27" spans="1:9" ht="15" customHeight="1">
      <c r="A27" s="38"/>
      <c r="B27" s="41"/>
      <c r="C27" s="31" t="s">
        <v>75</v>
      </c>
      <c r="D27" s="16">
        <v>351000</v>
      </c>
      <c r="E27" s="17">
        <f t="shared" si="2"/>
        <v>0.014413321066291283</v>
      </c>
      <c r="F27" s="16">
        <v>367100</v>
      </c>
      <c r="G27" s="17">
        <f t="shared" si="3"/>
        <v>0.016637698526986596</v>
      </c>
      <c r="H27" s="46">
        <f t="shared" si="0"/>
        <v>-16100</v>
      </c>
      <c r="I27" s="18">
        <f t="shared" si="1"/>
        <v>-4.385725960228821</v>
      </c>
    </row>
    <row r="28" spans="1:9" ht="15" customHeight="1">
      <c r="A28" s="38"/>
      <c r="B28" s="41"/>
      <c r="C28" s="31" t="s">
        <v>25</v>
      </c>
      <c r="D28" s="16">
        <v>189600</v>
      </c>
      <c r="E28" s="17">
        <f t="shared" si="2"/>
        <v>0.00778565719136418</v>
      </c>
      <c r="F28" s="16">
        <v>196800</v>
      </c>
      <c r="G28" s="17">
        <f t="shared" si="3"/>
        <v>0.008919365486545797</v>
      </c>
      <c r="H28" s="46">
        <f t="shared" si="0"/>
        <v>-7200</v>
      </c>
      <c r="I28" s="18">
        <f t="shared" si="1"/>
        <v>-3.6585365853658534</v>
      </c>
    </row>
    <row r="29" spans="1:9" ht="15" customHeight="1">
      <c r="A29" s="38"/>
      <c r="B29" s="35"/>
      <c r="C29" s="31" t="s">
        <v>76</v>
      </c>
      <c r="D29" s="16">
        <v>69000</v>
      </c>
      <c r="E29" s="17">
        <f t="shared" si="2"/>
        <v>0.002833387901920509</v>
      </c>
      <c r="F29" s="66">
        <v>69000</v>
      </c>
      <c r="G29" s="17">
        <f t="shared" si="3"/>
        <v>0.003127216557782825</v>
      </c>
      <c r="H29" s="46">
        <f t="shared" si="0"/>
        <v>0</v>
      </c>
      <c r="I29" s="18">
        <f t="shared" si="1"/>
        <v>0</v>
      </c>
    </row>
    <row r="30" spans="1:9" ht="15" customHeight="1">
      <c r="A30" s="38"/>
      <c r="B30" s="155" t="s">
        <v>26</v>
      </c>
      <c r="C30" s="156"/>
      <c r="D30" s="16">
        <f>SUM(D31:D32)</f>
        <v>4798845</v>
      </c>
      <c r="E30" s="17">
        <f t="shared" si="2"/>
        <v>0.1970578169013293</v>
      </c>
      <c r="F30" s="16">
        <f>SUM(F31:F32)</f>
        <v>4805538</v>
      </c>
      <c r="G30" s="17">
        <f t="shared" si="3"/>
        <v>0.21779649279209512</v>
      </c>
      <c r="H30" s="46">
        <f t="shared" si="0"/>
        <v>-6693</v>
      </c>
      <c r="I30" s="18">
        <f t="shared" si="1"/>
        <v>-0.13927680938117648</v>
      </c>
    </row>
    <row r="31" spans="1:9" ht="15" customHeight="1">
      <c r="A31" s="38"/>
      <c r="B31" s="33"/>
      <c r="C31" s="31" t="s">
        <v>27</v>
      </c>
      <c r="D31" s="16">
        <v>2844376</v>
      </c>
      <c r="E31" s="17">
        <f t="shared" si="2"/>
        <v>0.11680029778134854</v>
      </c>
      <c r="F31" s="16">
        <v>3072285</v>
      </c>
      <c r="G31" s="17">
        <f t="shared" si="3"/>
        <v>0.13924203655402617</v>
      </c>
      <c r="H31" s="46">
        <f t="shared" si="0"/>
        <v>-227909</v>
      </c>
      <c r="I31" s="18">
        <f t="shared" si="1"/>
        <v>-7.418224546225366</v>
      </c>
    </row>
    <row r="32" spans="1:9" ht="15" customHeight="1">
      <c r="A32" s="38"/>
      <c r="B32" s="35"/>
      <c r="C32" s="31" t="s">
        <v>28</v>
      </c>
      <c r="D32" s="16">
        <v>1954469</v>
      </c>
      <c r="E32" s="17">
        <f t="shared" si="2"/>
        <v>0.0802575191199808</v>
      </c>
      <c r="F32" s="16">
        <v>1733253</v>
      </c>
      <c r="G32" s="17">
        <f t="shared" si="3"/>
        <v>0.0785544562380689</v>
      </c>
      <c r="H32" s="46">
        <f t="shared" si="0"/>
        <v>221216</v>
      </c>
      <c r="I32" s="18">
        <f t="shared" si="1"/>
        <v>12.76305305688206</v>
      </c>
    </row>
    <row r="33" spans="1:9" ht="15" customHeight="1">
      <c r="A33" s="38"/>
      <c r="B33" s="155" t="s">
        <v>29</v>
      </c>
      <c r="C33" s="156"/>
      <c r="D33" s="16">
        <f>SUM(D34:D36)</f>
        <v>3668680</v>
      </c>
      <c r="E33" s="17">
        <f t="shared" si="2"/>
        <v>0.15064918156547438</v>
      </c>
      <c r="F33" s="16">
        <f>SUM(F34:F36)</f>
        <v>1920391</v>
      </c>
      <c r="G33" s="17">
        <f t="shared" si="3"/>
        <v>0.08703592076256692</v>
      </c>
      <c r="H33" s="46">
        <f t="shared" si="0"/>
        <v>1748289</v>
      </c>
      <c r="I33" s="18">
        <f t="shared" si="1"/>
        <v>91.03817920413081</v>
      </c>
    </row>
    <row r="34" spans="1:9" ht="15" customHeight="1">
      <c r="A34" s="38"/>
      <c r="B34" s="33"/>
      <c r="C34" s="31" t="s">
        <v>30</v>
      </c>
      <c r="D34" s="16">
        <v>1856000</v>
      </c>
      <c r="E34" s="17">
        <f t="shared" si="2"/>
        <v>0.07621402820238354</v>
      </c>
      <c r="F34" s="16">
        <v>475000</v>
      </c>
      <c r="G34" s="17">
        <f t="shared" si="3"/>
        <v>0.021527940071693362</v>
      </c>
      <c r="H34" s="46">
        <f t="shared" si="0"/>
        <v>1381000</v>
      </c>
      <c r="I34" s="18">
        <f t="shared" si="1"/>
        <v>290.7368421052631</v>
      </c>
    </row>
    <row r="35" spans="1:9" ht="15" customHeight="1">
      <c r="A35" s="38"/>
      <c r="B35" s="41"/>
      <c r="C35" s="31" t="s">
        <v>31</v>
      </c>
      <c r="D35" s="16">
        <v>1150171</v>
      </c>
      <c r="E35" s="17">
        <f t="shared" si="2"/>
        <v>0.04723015357304077</v>
      </c>
      <c r="F35" s="16">
        <v>892509</v>
      </c>
      <c r="G35" s="17">
        <f t="shared" si="3"/>
        <v>0.04045027424304625</v>
      </c>
      <c r="H35" s="46">
        <f t="shared" si="0"/>
        <v>257662</v>
      </c>
      <c r="I35" s="18">
        <f t="shared" si="1"/>
        <v>28.86940075674307</v>
      </c>
    </row>
    <row r="36" spans="1:9" ht="15" customHeight="1">
      <c r="A36" s="39"/>
      <c r="B36" s="42"/>
      <c r="C36" s="34" t="s">
        <v>32</v>
      </c>
      <c r="D36" s="28">
        <v>662509</v>
      </c>
      <c r="E36" s="29">
        <f t="shared" si="2"/>
        <v>0.027204999790050064</v>
      </c>
      <c r="F36" s="28">
        <v>552882</v>
      </c>
      <c r="G36" s="20">
        <f t="shared" si="3"/>
        <v>0.025057706447827302</v>
      </c>
      <c r="H36" s="48">
        <f t="shared" si="0"/>
        <v>109627</v>
      </c>
      <c r="I36" s="30">
        <f t="shared" si="1"/>
        <v>19.828281622480024</v>
      </c>
    </row>
    <row r="37" spans="1:9" ht="15" customHeight="1">
      <c r="A37" s="157" t="s">
        <v>33</v>
      </c>
      <c r="B37" s="158"/>
      <c r="C37" s="150"/>
      <c r="D37" s="11">
        <f>SUM(D38,D47,D49:D50,D54:D55,D57,D64,D71:D72)</f>
        <v>721794873</v>
      </c>
      <c r="E37" s="12">
        <f t="shared" si="2"/>
        <v>29.63949073661522</v>
      </c>
      <c r="F37" s="11">
        <f>SUM(F38,F47,F49:F50,F54:F55,F57,F64,F71:F72)</f>
        <v>564576212</v>
      </c>
      <c r="G37" s="12">
        <f t="shared" si="3"/>
        <v>25.58771127966241</v>
      </c>
      <c r="H37" s="44">
        <f aca="true" t="shared" si="4" ref="H37:H68">D37-F37</f>
        <v>157218661</v>
      </c>
      <c r="I37" s="13">
        <f aca="true" t="shared" si="5" ref="I37:I68">IF(F37=0,0,H37/F37*100)</f>
        <v>27.847198953540044</v>
      </c>
    </row>
    <row r="38" spans="1:9" ht="15" customHeight="1">
      <c r="A38" s="37"/>
      <c r="B38" s="159" t="s">
        <v>34</v>
      </c>
      <c r="C38" s="160"/>
      <c r="D38" s="22">
        <f>SUM(D39:D46)</f>
        <v>4079099</v>
      </c>
      <c r="E38" s="50">
        <f aca="true" t="shared" si="6" ref="E38:E69">D38/$D$5*100</f>
        <v>0.16750246025124702</v>
      </c>
      <c r="F38" s="22">
        <f>SUM(F39:F46)</f>
        <v>3624246</v>
      </c>
      <c r="G38" s="50">
        <f aca="true" t="shared" si="7" ref="G38:G69">F38/$F$5*100</f>
        <v>0.16425800145910396</v>
      </c>
      <c r="H38" s="45">
        <f t="shared" si="4"/>
        <v>454853</v>
      </c>
      <c r="I38" s="52">
        <f t="shared" si="5"/>
        <v>12.55027942363736</v>
      </c>
    </row>
    <row r="39" spans="1:9" ht="15" customHeight="1">
      <c r="A39" s="38"/>
      <c r="B39" s="33"/>
      <c r="C39" s="31" t="s">
        <v>35</v>
      </c>
      <c r="D39" s="16">
        <v>260000</v>
      </c>
      <c r="E39" s="17">
        <f t="shared" si="6"/>
        <v>0.010676534123178729</v>
      </c>
      <c r="F39" s="16">
        <v>155736</v>
      </c>
      <c r="G39" s="17">
        <f t="shared" si="7"/>
        <v>0.007058263736853131</v>
      </c>
      <c r="H39" s="46">
        <f t="shared" si="4"/>
        <v>104264</v>
      </c>
      <c r="I39" s="18">
        <f t="shared" si="5"/>
        <v>66.94919607540967</v>
      </c>
    </row>
    <row r="40" spans="1:9" ht="15" customHeight="1">
      <c r="A40" s="38"/>
      <c r="B40" s="41"/>
      <c r="C40" s="31" t="s">
        <v>77</v>
      </c>
      <c r="D40" s="16">
        <v>23062</v>
      </c>
      <c r="E40" s="17">
        <f t="shared" si="6"/>
        <v>0.0009470085767259532</v>
      </c>
      <c r="F40" s="66">
        <v>0</v>
      </c>
      <c r="G40" s="17">
        <f t="shared" si="7"/>
        <v>0</v>
      </c>
      <c r="H40" s="46">
        <f t="shared" si="4"/>
        <v>23062</v>
      </c>
      <c r="I40" s="18">
        <f t="shared" si="5"/>
        <v>0</v>
      </c>
    </row>
    <row r="41" spans="1:9" ht="15" customHeight="1">
      <c r="A41" s="38"/>
      <c r="B41" s="41"/>
      <c r="C41" s="31" t="s">
        <v>36</v>
      </c>
      <c r="D41" s="16">
        <v>1644163</v>
      </c>
      <c r="E41" s="17">
        <f t="shared" si="6"/>
        <v>0.0675152398983381</v>
      </c>
      <c r="F41" s="16">
        <v>1103383</v>
      </c>
      <c r="G41" s="17">
        <f t="shared" si="7"/>
        <v>0.05000750126342155</v>
      </c>
      <c r="H41" s="46">
        <f t="shared" si="4"/>
        <v>540780</v>
      </c>
      <c r="I41" s="18">
        <f t="shared" si="5"/>
        <v>49.011086812104224</v>
      </c>
    </row>
    <row r="42" spans="1:9" ht="15" customHeight="1">
      <c r="A42" s="38"/>
      <c r="B42" s="41"/>
      <c r="C42" s="31" t="s">
        <v>37</v>
      </c>
      <c r="D42" s="16">
        <v>68000</v>
      </c>
      <c r="E42" s="17">
        <f t="shared" si="6"/>
        <v>0.002792324309139052</v>
      </c>
      <c r="F42" s="16">
        <v>78000</v>
      </c>
      <c r="G42" s="17">
        <f t="shared" si="7"/>
        <v>0.0035351143696675416</v>
      </c>
      <c r="H42" s="46">
        <f t="shared" si="4"/>
        <v>-10000</v>
      </c>
      <c r="I42" s="18">
        <f t="shared" si="5"/>
        <v>-12.82051282051282</v>
      </c>
    </row>
    <row r="43" spans="1:9" ht="15" customHeight="1">
      <c r="A43" s="38"/>
      <c r="B43" s="41"/>
      <c r="C43" s="31" t="s">
        <v>38</v>
      </c>
      <c r="D43" s="16">
        <v>230024</v>
      </c>
      <c r="E43" s="17">
        <f t="shared" si="6"/>
        <v>0.009445611865961783</v>
      </c>
      <c r="F43" s="16">
        <v>203570</v>
      </c>
      <c r="G43" s="17">
        <f t="shared" si="7"/>
        <v>0.009226195285041299</v>
      </c>
      <c r="H43" s="46">
        <f t="shared" si="4"/>
        <v>26454</v>
      </c>
      <c r="I43" s="18">
        <f t="shared" si="5"/>
        <v>12.995038561674116</v>
      </c>
    </row>
    <row r="44" spans="1:9" ht="15" customHeight="1">
      <c r="A44" s="38"/>
      <c r="B44" s="41"/>
      <c r="C44" s="31" t="s">
        <v>78</v>
      </c>
      <c r="D44" s="16">
        <v>833171</v>
      </c>
      <c r="E44" s="17">
        <f t="shared" si="6"/>
        <v>0.03421299466131902</v>
      </c>
      <c r="F44" s="16">
        <v>791395</v>
      </c>
      <c r="G44" s="17">
        <f t="shared" si="7"/>
        <v>0.035867587648500565</v>
      </c>
      <c r="H44" s="46">
        <f t="shared" si="4"/>
        <v>41776</v>
      </c>
      <c r="I44" s="18">
        <f t="shared" si="5"/>
        <v>5.278779876041673</v>
      </c>
    </row>
    <row r="45" spans="1:9" ht="15" customHeight="1">
      <c r="A45" s="38"/>
      <c r="B45" s="41"/>
      <c r="C45" s="31" t="s">
        <v>79</v>
      </c>
      <c r="D45" s="16">
        <v>441000</v>
      </c>
      <c r="E45" s="17">
        <f t="shared" si="6"/>
        <v>0.01810904441662238</v>
      </c>
      <c r="F45" s="16">
        <v>770000</v>
      </c>
      <c r="G45" s="17">
        <f t="shared" si="7"/>
        <v>0.03489792390569239</v>
      </c>
      <c r="H45" s="46">
        <f t="shared" si="4"/>
        <v>-329000</v>
      </c>
      <c r="I45" s="18">
        <f t="shared" si="5"/>
        <v>-42.72727272727273</v>
      </c>
    </row>
    <row r="46" spans="1:9" ht="15" customHeight="1">
      <c r="A46" s="38"/>
      <c r="B46" s="35"/>
      <c r="C46" s="31" t="s">
        <v>80</v>
      </c>
      <c r="D46" s="16">
        <v>579679</v>
      </c>
      <c r="E46" s="17">
        <f t="shared" si="6"/>
        <v>0.023803702399962007</v>
      </c>
      <c r="F46" s="16">
        <v>522162</v>
      </c>
      <c r="G46" s="17">
        <f t="shared" si="7"/>
        <v>0.023665415249927473</v>
      </c>
      <c r="H46" s="46">
        <f t="shared" si="4"/>
        <v>57517</v>
      </c>
      <c r="I46" s="18">
        <f t="shared" si="5"/>
        <v>11.01516387634489</v>
      </c>
    </row>
    <row r="47" spans="1:9" ht="15" customHeight="1">
      <c r="A47" s="38"/>
      <c r="B47" s="155" t="s">
        <v>81</v>
      </c>
      <c r="C47" s="156"/>
      <c r="D47" s="16">
        <f>SUM(D48)</f>
        <v>2000</v>
      </c>
      <c r="E47" s="17">
        <f t="shared" si="6"/>
        <v>8.21271855629133E-05</v>
      </c>
      <c r="F47" s="66">
        <f>SUM(F48)</f>
        <v>2000</v>
      </c>
      <c r="G47" s="17">
        <f t="shared" si="7"/>
        <v>9.064395819660362E-05</v>
      </c>
      <c r="H47" s="46">
        <f t="shared" si="4"/>
        <v>0</v>
      </c>
      <c r="I47" s="18">
        <f t="shared" si="5"/>
        <v>0</v>
      </c>
    </row>
    <row r="48" spans="1:9" ht="15" customHeight="1">
      <c r="A48" s="38"/>
      <c r="B48" s="33"/>
      <c r="C48" s="34" t="s">
        <v>82</v>
      </c>
      <c r="D48" s="16">
        <v>2000</v>
      </c>
      <c r="E48" s="17">
        <f t="shared" si="6"/>
        <v>8.21271855629133E-05</v>
      </c>
      <c r="F48" s="66">
        <v>2000</v>
      </c>
      <c r="G48" s="17">
        <f t="shared" si="7"/>
        <v>9.064395819660362E-05</v>
      </c>
      <c r="H48" s="46">
        <f t="shared" si="4"/>
        <v>0</v>
      </c>
      <c r="I48" s="18">
        <f t="shared" si="5"/>
        <v>0</v>
      </c>
    </row>
    <row r="49" spans="1:9" ht="15" customHeight="1">
      <c r="A49" s="38"/>
      <c r="B49" s="155" t="s">
        <v>39</v>
      </c>
      <c r="C49" s="156"/>
      <c r="D49" s="22">
        <v>3010869</v>
      </c>
      <c r="E49" s="17">
        <f t="shared" si="6"/>
        <v>0.1236370985343116</v>
      </c>
      <c r="F49" s="22">
        <v>2713094</v>
      </c>
      <c r="G49" s="17">
        <f t="shared" si="7"/>
        <v>0.12296278955972806</v>
      </c>
      <c r="H49" s="45">
        <f t="shared" si="4"/>
        <v>297775</v>
      </c>
      <c r="I49" s="18">
        <f t="shared" si="5"/>
        <v>10.975476706667738</v>
      </c>
    </row>
    <row r="50" spans="1:9" ht="15" customHeight="1">
      <c r="A50" s="38"/>
      <c r="B50" s="155" t="s">
        <v>40</v>
      </c>
      <c r="C50" s="156"/>
      <c r="D50" s="16">
        <f>SUM(D51:D53)</f>
        <v>10571050</v>
      </c>
      <c r="E50" s="17">
        <f t="shared" si="6"/>
        <v>0.43408529247241734</v>
      </c>
      <c r="F50" s="16">
        <f>SUM(F51:F53)</f>
        <v>11175439</v>
      </c>
      <c r="G50" s="17">
        <f t="shared" si="7"/>
        <v>0.5064930127723469</v>
      </c>
      <c r="H50" s="46">
        <f t="shared" si="4"/>
        <v>-604389</v>
      </c>
      <c r="I50" s="18">
        <f t="shared" si="5"/>
        <v>-5.408190228589678</v>
      </c>
    </row>
    <row r="51" spans="1:9" ht="15" customHeight="1">
      <c r="A51" s="38"/>
      <c r="B51" s="33"/>
      <c r="C51" s="31" t="s">
        <v>41</v>
      </c>
      <c r="D51" s="16">
        <v>8120679</v>
      </c>
      <c r="E51" s="17">
        <f t="shared" si="6"/>
        <v>0.3334642555649266</v>
      </c>
      <c r="F51" s="16">
        <v>9155885</v>
      </c>
      <c r="G51" s="17">
        <f t="shared" si="7"/>
        <v>0.4149628285964551</v>
      </c>
      <c r="H51" s="46">
        <f t="shared" si="4"/>
        <v>-1035206</v>
      </c>
      <c r="I51" s="18">
        <f t="shared" si="5"/>
        <v>-11.30645481021223</v>
      </c>
    </row>
    <row r="52" spans="1:9" ht="15" customHeight="1">
      <c r="A52" s="38"/>
      <c r="B52" s="41"/>
      <c r="C52" s="31" t="s">
        <v>83</v>
      </c>
      <c r="D52" s="16">
        <v>2446371</v>
      </c>
      <c r="E52" s="17">
        <f t="shared" si="6"/>
        <v>0.10045678253636488</v>
      </c>
      <c r="F52" s="16">
        <v>2015554</v>
      </c>
      <c r="G52" s="17">
        <f t="shared" si="7"/>
        <v>0.09134889625949862</v>
      </c>
      <c r="H52" s="46">
        <f t="shared" si="4"/>
        <v>430817</v>
      </c>
      <c r="I52" s="18">
        <f t="shared" si="5"/>
        <v>21.374619583499125</v>
      </c>
    </row>
    <row r="53" spans="1:9" ht="15" customHeight="1">
      <c r="A53" s="38"/>
      <c r="B53" s="35"/>
      <c r="C53" s="36" t="s">
        <v>84</v>
      </c>
      <c r="D53" s="22">
        <v>4000</v>
      </c>
      <c r="E53" s="17">
        <f t="shared" si="6"/>
        <v>0.0001642543711258266</v>
      </c>
      <c r="F53" s="22">
        <v>4000</v>
      </c>
      <c r="G53" s="17">
        <f t="shared" si="7"/>
        <v>0.00018128791639320725</v>
      </c>
      <c r="H53" s="66">
        <f t="shared" si="4"/>
        <v>0</v>
      </c>
      <c r="I53" s="18">
        <f t="shared" si="5"/>
        <v>0</v>
      </c>
    </row>
    <row r="54" spans="1:9" ht="15" customHeight="1">
      <c r="A54" s="39"/>
      <c r="B54" s="167" t="s">
        <v>42</v>
      </c>
      <c r="C54" s="168"/>
      <c r="D54" s="19">
        <v>12800</v>
      </c>
      <c r="E54" s="20">
        <f t="shared" si="6"/>
        <v>0.0005256139876026451</v>
      </c>
      <c r="F54" s="19">
        <v>12800</v>
      </c>
      <c r="G54" s="20">
        <f t="shared" si="7"/>
        <v>0.0005801213324582631</v>
      </c>
      <c r="H54" s="47">
        <f t="shared" si="4"/>
        <v>0</v>
      </c>
      <c r="I54" s="21">
        <f t="shared" si="5"/>
        <v>0</v>
      </c>
    </row>
    <row r="55" spans="1:9" ht="15" customHeight="1">
      <c r="A55" s="37"/>
      <c r="B55" s="161" t="s">
        <v>43</v>
      </c>
      <c r="C55" s="162"/>
      <c r="D55" s="49">
        <f>SUM(D56:D56)</f>
        <v>27024118</v>
      </c>
      <c r="E55" s="50">
        <f t="shared" si="6"/>
        <v>1.1097073768300327</v>
      </c>
      <c r="F55" s="49">
        <f>SUM(F56:F56)</f>
        <v>16091248</v>
      </c>
      <c r="G55" s="50">
        <f t="shared" si="7"/>
        <v>0.7292872055215909</v>
      </c>
      <c r="H55" s="51">
        <f t="shared" si="4"/>
        <v>10932870</v>
      </c>
      <c r="I55" s="52">
        <f t="shared" si="5"/>
        <v>67.94295880592979</v>
      </c>
    </row>
    <row r="56" spans="1:9" ht="15" customHeight="1">
      <c r="A56" s="38"/>
      <c r="B56" s="35"/>
      <c r="C56" s="36" t="s">
        <v>85</v>
      </c>
      <c r="D56" s="22">
        <v>27024118</v>
      </c>
      <c r="E56" s="23">
        <f t="shared" si="6"/>
        <v>1.1097073768300327</v>
      </c>
      <c r="F56" s="22">
        <v>16091248</v>
      </c>
      <c r="G56" s="23">
        <f t="shared" si="7"/>
        <v>0.7292872055215909</v>
      </c>
      <c r="H56" s="45">
        <f t="shared" si="4"/>
        <v>10932870</v>
      </c>
      <c r="I56" s="24">
        <f t="shared" si="5"/>
        <v>67.94295880592979</v>
      </c>
    </row>
    <row r="57" spans="1:9" ht="15" customHeight="1">
      <c r="A57" s="38"/>
      <c r="B57" s="159" t="s">
        <v>44</v>
      </c>
      <c r="C57" s="160"/>
      <c r="D57" s="22">
        <f>SUM(D58:D63)</f>
        <v>38605113</v>
      </c>
      <c r="E57" s="23">
        <f t="shared" si="6"/>
        <v>1.5852646395141181</v>
      </c>
      <c r="F57" s="22">
        <f>SUM(F58:F63)</f>
        <v>31052907</v>
      </c>
      <c r="G57" s="23">
        <f t="shared" si="7"/>
        <v>1.40737920199551</v>
      </c>
      <c r="H57" s="45">
        <f t="shared" si="4"/>
        <v>7552206</v>
      </c>
      <c r="I57" s="24">
        <f t="shared" si="5"/>
        <v>24.320447679825918</v>
      </c>
    </row>
    <row r="58" spans="1:9" ht="15" customHeight="1">
      <c r="A58" s="38"/>
      <c r="B58" s="33"/>
      <c r="C58" s="31" t="s">
        <v>45</v>
      </c>
      <c r="D58" s="16">
        <v>68600</v>
      </c>
      <c r="E58" s="17">
        <f t="shared" si="6"/>
        <v>0.002816962464807926</v>
      </c>
      <c r="F58" s="16">
        <v>61960</v>
      </c>
      <c r="G58" s="17">
        <f t="shared" si="7"/>
        <v>0.00280814982493078</v>
      </c>
      <c r="H58" s="46">
        <f t="shared" si="4"/>
        <v>6640</v>
      </c>
      <c r="I58" s="18">
        <f t="shared" si="5"/>
        <v>10.716591349257586</v>
      </c>
    </row>
    <row r="59" spans="1:9" ht="15" customHeight="1">
      <c r="A59" s="38"/>
      <c r="B59" s="41"/>
      <c r="C59" s="31" t="s">
        <v>86</v>
      </c>
      <c r="D59" s="16">
        <v>18206180</v>
      </c>
      <c r="E59" s="17">
        <f t="shared" si="6"/>
        <v>0.7476111616259005</v>
      </c>
      <c r="F59" s="16">
        <v>13282708</v>
      </c>
      <c r="G59" s="17">
        <f t="shared" si="7"/>
        <v>0.6019986143448463</v>
      </c>
      <c r="H59" s="46">
        <f t="shared" si="4"/>
        <v>4923472</v>
      </c>
      <c r="I59" s="18">
        <f t="shared" si="5"/>
        <v>37.06677885262553</v>
      </c>
    </row>
    <row r="60" spans="1:9" ht="15" customHeight="1">
      <c r="A60" s="38"/>
      <c r="B60" s="41"/>
      <c r="C60" s="31" t="s">
        <v>87</v>
      </c>
      <c r="D60" s="16">
        <v>11737392</v>
      </c>
      <c r="E60" s="17">
        <f t="shared" si="6"/>
        <v>0.481979485404327</v>
      </c>
      <c r="F60" s="16">
        <v>11031343</v>
      </c>
      <c r="G60" s="17">
        <f t="shared" si="7"/>
        <v>0.49996229687219795</v>
      </c>
      <c r="H60" s="46">
        <f t="shared" si="4"/>
        <v>706049</v>
      </c>
      <c r="I60" s="18">
        <f t="shared" si="5"/>
        <v>6.400390233537294</v>
      </c>
    </row>
    <row r="61" spans="1:9" ht="15" customHeight="1">
      <c r="A61" s="38"/>
      <c r="B61" s="41"/>
      <c r="C61" s="31" t="s">
        <v>88</v>
      </c>
      <c r="D61" s="16">
        <v>3247950</v>
      </c>
      <c r="E61" s="17">
        <f t="shared" si="6"/>
        <v>0.13337249617453212</v>
      </c>
      <c r="F61" s="16">
        <v>2552150</v>
      </c>
      <c r="G61" s="17">
        <f t="shared" si="7"/>
        <v>0.11566848895573098</v>
      </c>
      <c r="H61" s="46">
        <f t="shared" si="4"/>
        <v>695800</v>
      </c>
      <c r="I61" s="18">
        <f t="shared" si="5"/>
        <v>27.263287816155007</v>
      </c>
    </row>
    <row r="62" spans="1:9" ht="15" customHeight="1">
      <c r="A62" s="38"/>
      <c r="B62" s="41"/>
      <c r="C62" s="31" t="s">
        <v>89</v>
      </c>
      <c r="D62" s="16">
        <v>4640110</v>
      </c>
      <c r="E62" s="17">
        <f t="shared" si="6"/>
        <v>0.19053958750116481</v>
      </c>
      <c r="F62" s="16">
        <v>3725249</v>
      </c>
      <c r="G62" s="17">
        <f t="shared" si="7"/>
        <v>0.16883565731396974</v>
      </c>
      <c r="H62" s="46">
        <f t="shared" si="4"/>
        <v>914861</v>
      </c>
      <c r="I62" s="18">
        <f t="shared" si="5"/>
        <v>24.558385224719206</v>
      </c>
    </row>
    <row r="63" spans="1:9" ht="15" customHeight="1">
      <c r="A63" s="38"/>
      <c r="B63" s="35"/>
      <c r="C63" s="31" t="s">
        <v>90</v>
      </c>
      <c r="D63" s="16">
        <v>704881</v>
      </c>
      <c r="E63" s="17">
        <f t="shared" si="6"/>
        <v>0.028944946343385944</v>
      </c>
      <c r="F63" s="16">
        <v>399497</v>
      </c>
      <c r="G63" s="17">
        <f t="shared" si="7"/>
        <v>0.01810599468383428</v>
      </c>
      <c r="H63" s="46">
        <f t="shared" si="4"/>
        <v>305384</v>
      </c>
      <c r="I63" s="18">
        <f t="shared" si="5"/>
        <v>76.44212597341156</v>
      </c>
    </row>
    <row r="64" spans="1:9" ht="15" customHeight="1">
      <c r="A64" s="38"/>
      <c r="B64" s="155" t="s">
        <v>91</v>
      </c>
      <c r="C64" s="156"/>
      <c r="D64" s="16">
        <f>SUM(D65:D70)</f>
        <v>633160157</v>
      </c>
      <c r="E64" s="17">
        <f t="shared" si="6"/>
        <v>25.999830852491158</v>
      </c>
      <c r="F64" s="16">
        <f>SUM(F65:F70)</f>
        <v>495318561</v>
      </c>
      <c r="G64" s="17">
        <f t="shared" si="7"/>
        <v>22.448817468642932</v>
      </c>
      <c r="H64" s="46">
        <f t="shared" si="4"/>
        <v>137841596</v>
      </c>
      <c r="I64" s="18">
        <f t="shared" si="5"/>
        <v>27.828877585711954</v>
      </c>
    </row>
    <row r="65" spans="1:9" ht="15" customHeight="1">
      <c r="A65" s="38"/>
      <c r="B65" s="33"/>
      <c r="C65" s="31" t="s">
        <v>46</v>
      </c>
      <c r="D65" s="16">
        <v>380166242</v>
      </c>
      <c r="E65" s="17">
        <f t="shared" si="6"/>
        <v>15.610991750744702</v>
      </c>
      <c r="F65" s="16">
        <v>307853225</v>
      </c>
      <c r="G65" s="17">
        <f t="shared" si="7"/>
        <v>13.952517428794806</v>
      </c>
      <c r="H65" s="46">
        <f t="shared" si="4"/>
        <v>72313017</v>
      </c>
      <c r="I65" s="18">
        <f t="shared" si="5"/>
        <v>23.489445985176864</v>
      </c>
    </row>
    <row r="66" spans="1:9" ht="15" customHeight="1">
      <c r="A66" s="38"/>
      <c r="B66" s="41"/>
      <c r="C66" s="31" t="s">
        <v>92</v>
      </c>
      <c r="D66" s="16">
        <v>27421750</v>
      </c>
      <c r="E66" s="17">
        <f t="shared" si="6"/>
        <v>1.126035575354909</v>
      </c>
      <c r="F66" s="16">
        <v>19072100</v>
      </c>
      <c r="G66" s="17">
        <f t="shared" si="7"/>
        <v>0.864385317560722</v>
      </c>
      <c r="H66" s="46">
        <f t="shared" si="4"/>
        <v>8349650</v>
      </c>
      <c r="I66" s="18">
        <f t="shared" si="5"/>
        <v>43.77939503253444</v>
      </c>
    </row>
    <row r="67" spans="1:9" ht="15" customHeight="1">
      <c r="A67" s="38"/>
      <c r="B67" s="41"/>
      <c r="C67" s="31" t="s">
        <v>93</v>
      </c>
      <c r="D67" s="16">
        <v>213238000</v>
      </c>
      <c r="E67" s="17">
        <f t="shared" si="6"/>
        <v>8.756318397532253</v>
      </c>
      <c r="F67" s="16">
        <v>152711663</v>
      </c>
      <c r="G67" s="17">
        <f t="shared" si="7"/>
        <v>6.92119479855291</v>
      </c>
      <c r="H67" s="46">
        <f t="shared" si="4"/>
        <v>60526337</v>
      </c>
      <c r="I67" s="18">
        <f t="shared" si="5"/>
        <v>39.63439059661082</v>
      </c>
    </row>
    <row r="68" spans="1:9" ht="15" customHeight="1">
      <c r="A68" s="38"/>
      <c r="B68" s="41"/>
      <c r="C68" s="31" t="s">
        <v>94</v>
      </c>
      <c r="D68" s="16">
        <v>12246680</v>
      </c>
      <c r="E68" s="17">
        <f t="shared" si="6"/>
        <v>0.5028926804448095</v>
      </c>
      <c r="F68" s="16">
        <v>8978495</v>
      </c>
      <c r="G68" s="17">
        <f t="shared" si="7"/>
        <v>0.40692316272420737</v>
      </c>
      <c r="H68" s="46">
        <f t="shared" si="4"/>
        <v>3268185</v>
      </c>
      <c r="I68" s="18">
        <f t="shared" si="5"/>
        <v>36.400142785622755</v>
      </c>
    </row>
    <row r="69" spans="1:9" ht="15" customHeight="1">
      <c r="A69" s="38"/>
      <c r="B69" s="41"/>
      <c r="C69" s="31" t="s">
        <v>95</v>
      </c>
      <c r="D69" s="16">
        <v>87485</v>
      </c>
      <c r="E69" s="17">
        <f t="shared" si="6"/>
        <v>0.0035924484144857346</v>
      </c>
      <c r="F69" s="16">
        <v>107797</v>
      </c>
      <c r="G69" s="17">
        <f t="shared" si="7"/>
        <v>0.0048855733808596405</v>
      </c>
      <c r="H69" s="46">
        <f aca="true" t="shared" si="8" ref="H69:H100">D69-F69</f>
        <v>-20312</v>
      </c>
      <c r="I69" s="18">
        <f aca="true" t="shared" si="9" ref="I69:I100">IF(F69=0,0,H69/F69*100)</f>
        <v>-18.84282493946956</v>
      </c>
    </row>
    <row r="70" spans="1:9" ht="15" customHeight="1">
      <c r="A70" s="38"/>
      <c r="B70" s="35"/>
      <c r="C70" s="34" t="s">
        <v>96</v>
      </c>
      <c r="D70" s="66">
        <v>0</v>
      </c>
      <c r="E70" s="17">
        <f aca="true" t="shared" si="10" ref="E70:E101">D70/$D$5*100</f>
        <v>0</v>
      </c>
      <c r="F70" s="66">
        <v>6595281</v>
      </c>
      <c r="G70" s="17">
        <f aca="true" t="shared" si="11" ref="G70:G101">F70/$F$5*100</f>
        <v>0.2989111876294271</v>
      </c>
      <c r="H70" s="66">
        <f t="shared" si="8"/>
        <v>-6595281</v>
      </c>
      <c r="I70" s="18">
        <f t="shared" si="9"/>
        <v>-100</v>
      </c>
    </row>
    <row r="71" spans="1:9" ht="15" customHeight="1">
      <c r="A71" s="38"/>
      <c r="B71" s="151" t="s">
        <v>97</v>
      </c>
      <c r="C71" s="152"/>
      <c r="D71" s="28">
        <v>100000</v>
      </c>
      <c r="E71" s="17">
        <f t="shared" si="10"/>
        <v>0.004106359278145665</v>
      </c>
      <c r="F71" s="66">
        <v>100000</v>
      </c>
      <c r="G71" s="17">
        <f t="shared" si="11"/>
        <v>0.004532197909830182</v>
      </c>
      <c r="H71" s="48">
        <f t="shared" si="8"/>
        <v>0</v>
      </c>
      <c r="I71" s="18">
        <f t="shared" si="9"/>
        <v>0</v>
      </c>
    </row>
    <row r="72" spans="1:9" ht="15" customHeight="1">
      <c r="A72" s="38"/>
      <c r="B72" s="151" t="s">
        <v>47</v>
      </c>
      <c r="C72" s="152"/>
      <c r="D72" s="28">
        <f>SUM(D73:D74)</f>
        <v>5229667</v>
      </c>
      <c r="E72" s="17">
        <f t="shared" si="10"/>
        <v>0.21474891607062202</v>
      </c>
      <c r="F72" s="28">
        <f>SUM(F73:F74)</f>
        <v>4485917</v>
      </c>
      <c r="G72" s="17">
        <f t="shared" si="11"/>
        <v>0.2033106365107168</v>
      </c>
      <c r="H72" s="48">
        <f t="shared" si="8"/>
        <v>743750</v>
      </c>
      <c r="I72" s="18">
        <f t="shared" si="9"/>
        <v>16.579664759735856</v>
      </c>
    </row>
    <row r="73" spans="1:9" ht="15" customHeight="1">
      <c r="A73" s="38"/>
      <c r="B73" s="33"/>
      <c r="C73" s="65" t="s">
        <v>98</v>
      </c>
      <c r="D73" s="16">
        <v>523799</v>
      </c>
      <c r="E73" s="17">
        <f t="shared" si="10"/>
        <v>0.02150906883533421</v>
      </c>
      <c r="F73" s="16">
        <v>714917</v>
      </c>
      <c r="G73" s="17">
        <f t="shared" si="11"/>
        <v>0.03240145333102064</v>
      </c>
      <c r="H73" s="46">
        <f t="shared" si="8"/>
        <v>-191118</v>
      </c>
      <c r="I73" s="18">
        <f t="shared" si="9"/>
        <v>-26.732893468752316</v>
      </c>
    </row>
    <row r="74" spans="1:9" ht="15" customHeight="1">
      <c r="A74" s="38"/>
      <c r="B74" s="41"/>
      <c r="C74" s="31" t="s">
        <v>99</v>
      </c>
      <c r="D74" s="16">
        <v>4705868</v>
      </c>
      <c r="E74" s="20">
        <f t="shared" si="10"/>
        <v>0.19323984723528784</v>
      </c>
      <c r="F74" s="16">
        <v>3771000</v>
      </c>
      <c r="G74" s="20">
        <f t="shared" si="11"/>
        <v>0.17090918317969614</v>
      </c>
      <c r="H74" s="46">
        <f t="shared" si="8"/>
        <v>934868</v>
      </c>
      <c r="I74" s="21">
        <f t="shared" si="9"/>
        <v>24.790983823919387</v>
      </c>
    </row>
    <row r="75" spans="1:9" ht="15" customHeight="1">
      <c r="A75" s="157" t="s">
        <v>48</v>
      </c>
      <c r="B75" s="158"/>
      <c r="C75" s="150"/>
      <c r="D75" s="11">
        <f>SUM(D76,D80,D83,D87)</f>
        <v>1209467502</v>
      </c>
      <c r="E75" s="12">
        <f t="shared" si="10"/>
        <v>49.6650809845336</v>
      </c>
      <c r="F75" s="11">
        <f>SUM(F76,F80,F83,F87)</f>
        <v>1205680524</v>
      </c>
      <c r="G75" s="12">
        <f t="shared" si="11"/>
        <v>54.643827507957575</v>
      </c>
      <c r="H75" s="44">
        <f t="shared" si="8"/>
        <v>3786978</v>
      </c>
      <c r="I75" s="13">
        <f t="shared" si="9"/>
        <v>0.3140946481772977</v>
      </c>
    </row>
    <row r="76" spans="1:9" ht="15" customHeight="1">
      <c r="A76" s="37"/>
      <c r="B76" s="159" t="s">
        <v>49</v>
      </c>
      <c r="C76" s="160"/>
      <c r="D76" s="22">
        <f>SUM(D77:D79)</f>
        <v>381256663</v>
      </c>
      <c r="E76" s="23">
        <f t="shared" si="10"/>
        <v>15.65576835464905</v>
      </c>
      <c r="F76" s="22">
        <f>SUM(F77:F79)</f>
        <v>363339266</v>
      </c>
      <c r="G76" s="50">
        <f t="shared" si="11"/>
        <v>16.467254619244322</v>
      </c>
      <c r="H76" s="45">
        <f t="shared" si="8"/>
        <v>17917397</v>
      </c>
      <c r="I76" s="24">
        <f t="shared" si="9"/>
        <v>4.931313149072085</v>
      </c>
    </row>
    <row r="77" spans="1:9" ht="15" customHeight="1">
      <c r="A77" s="38"/>
      <c r="B77" s="33"/>
      <c r="C77" s="31" t="s">
        <v>50</v>
      </c>
      <c r="D77" s="16">
        <v>371039667</v>
      </c>
      <c r="E77" s="17">
        <f t="shared" si="10"/>
        <v>15.236221791455279</v>
      </c>
      <c r="F77" s="16">
        <v>355931089</v>
      </c>
      <c r="G77" s="17">
        <f t="shared" si="11"/>
        <v>16.1315013760938</v>
      </c>
      <c r="H77" s="46">
        <f t="shared" si="8"/>
        <v>15108578</v>
      </c>
      <c r="I77" s="18">
        <f t="shared" si="9"/>
        <v>4.2448042519826075</v>
      </c>
    </row>
    <row r="78" spans="1:9" ht="15" customHeight="1">
      <c r="A78" s="38"/>
      <c r="B78" s="41"/>
      <c r="C78" s="31" t="s">
        <v>51</v>
      </c>
      <c r="D78" s="16">
        <v>8712564</v>
      </c>
      <c r="E78" s="17">
        <f t="shared" si="10"/>
        <v>0.35776918017837905</v>
      </c>
      <c r="F78" s="16">
        <v>5835281</v>
      </c>
      <c r="G78" s="17">
        <f t="shared" si="11"/>
        <v>0.26446648351471774</v>
      </c>
      <c r="H78" s="46">
        <f t="shared" si="8"/>
        <v>2877283</v>
      </c>
      <c r="I78" s="18">
        <f t="shared" si="9"/>
        <v>49.308388062203</v>
      </c>
    </row>
    <row r="79" spans="1:9" ht="15" customHeight="1">
      <c r="A79" s="38"/>
      <c r="B79" s="35"/>
      <c r="C79" s="31" t="s">
        <v>52</v>
      </c>
      <c r="D79" s="16">
        <v>1504432</v>
      </c>
      <c r="E79" s="17">
        <f t="shared" si="10"/>
        <v>0.06177738301539239</v>
      </c>
      <c r="F79" s="16">
        <v>1572896</v>
      </c>
      <c r="G79" s="17">
        <f t="shared" si="11"/>
        <v>0.07128675963580253</v>
      </c>
      <c r="H79" s="46">
        <f t="shared" si="8"/>
        <v>-68464</v>
      </c>
      <c r="I79" s="18">
        <f t="shared" si="9"/>
        <v>-4.352735336602039</v>
      </c>
    </row>
    <row r="80" spans="1:9" ht="15" customHeight="1">
      <c r="A80" s="38"/>
      <c r="B80" s="155" t="s">
        <v>53</v>
      </c>
      <c r="C80" s="156"/>
      <c r="D80" s="16">
        <f>SUM(D81:D82)</f>
        <v>54218949</v>
      </c>
      <c r="E80" s="17">
        <f t="shared" si="10"/>
        <v>2.2264248427745663</v>
      </c>
      <c r="F80" s="16">
        <f>SUM(F81:F82)</f>
        <v>127711463</v>
      </c>
      <c r="G80" s="17">
        <f t="shared" si="11"/>
        <v>5.788136256699546</v>
      </c>
      <c r="H80" s="46">
        <f t="shared" si="8"/>
        <v>-73492514</v>
      </c>
      <c r="I80" s="18">
        <f t="shared" si="9"/>
        <v>-57.54574591319184</v>
      </c>
    </row>
    <row r="81" spans="1:9" ht="15" customHeight="1">
      <c r="A81" s="38"/>
      <c r="B81" s="33"/>
      <c r="C81" s="31" t="s">
        <v>54</v>
      </c>
      <c r="D81" s="16">
        <v>49091021</v>
      </c>
      <c r="E81" s="17">
        <f t="shared" si="10"/>
        <v>2.0158536955699367</v>
      </c>
      <c r="F81" s="16">
        <v>123887493</v>
      </c>
      <c r="G81" s="17">
        <f t="shared" si="11"/>
        <v>5.614826368287011</v>
      </c>
      <c r="H81" s="46">
        <f t="shared" si="8"/>
        <v>-74796472</v>
      </c>
      <c r="I81" s="18">
        <f t="shared" si="9"/>
        <v>-60.37451415696983</v>
      </c>
    </row>
    <row r="82" spans="1:9" ht="15" customHeight="1">
      <c r="A82" s="38"/>
      <c r="B82" s="35"/>
      <c r="C82" s="31" t="s">
        <v>55</v>
      </c>
      <c r="D82" s="16">
        <v>5127928</v>
      </c>
      <c r="E82" s="17">
        <f t="shared" si="10"/>
        <v>0.2105711472046294</v>
      </c>
      <c r="F82" s="16">
        <v>3823970</v>
      </c>
      <c r="G82" s="17">
        <f t="shared" si="11"/>
        <v>0.1733098884125332</v>
      </c>
      <c r="H82" s="46">
        <f t="shared" si="8"/>
        <v>1303958</v>
      </c>
      <c r="I82" s="18">
        <f t="shared" si="9"/>
        <v>34.09958760136716</v>
      </c>
    </row>
    <row r="83" spans="1:9" ht="15" customHeight="1">
      <c r="A83" s="38"/>
      <c r="B83" s="155" t="s">
        <v>100</v>
      </c>
      <c r="C83" s="156"/>
      <c r="D83" s="16">
        <f>SUM(D84:D86)</f>
        <v>760754163</v>
      </c>
      <c r="E83" s="17">
        <f t="shared" si="10"/>
        <v>31.239299156229894</v>
      </c>
      <c r="F83" s="16">
        <f>SUM(F84:F86)</f>
        <v>705831923</v>
      </c>
      <c r="G83" s="17">
        <f t="shared" si="11"/>
        <v>31.989699661120174</v>
      </c>
      <c r="H83" s="46">
        <f t="shared" si="8"/>
        <v>54922240</v>
      </c>
      <c r="I83" s="18">
        <f t="shared" si="9"/>
        <v>7.781206574868958</v>
      </c>
    </row>
    <row r="84" spans="1:9" ht="15" customHeight="1">
      <c r="A84" s="38"/>
      <c r="B84" s="33"/>
      <c r="C84" s="31" t="s">
        <v>56</v>
      </c>
      <c r="D84" s="16">
        <v>754256663</v>
      </c>
      <c r="E84" s="17">
        <f t="shared" si="10"/>
        <v>30.97248846213238</v>
      </c>
      <c r="F84" s="16">
        <v>699738523</v>
      </c>
      <c r="G84" s="17">
        <f t="shared" si="11"/>
        <v>31.713534713682584</v>
      </c>
      <c r="H84" s="46">
        <f t="shared" si="8"/>
        <v>54518140</v>
      </c>
      <c r="I84" s="18">
        <f t="shared" si="9"/>
        <v>7.791216033992743</v>
      </c>
    </row>
    <row r="85" spans="1:9" ht="15" customHeight="1">
      <c r="A85" s="38"/>
      <c r="B85" s="41"/>
      <c r="C85" s="31" t="s">
        <v>101</v>
      </c>
      <c r="D85" s="16">
        <v>6497500</v>
      </c>
      <c r="E85" s="17">
        <f t="shared" si="10"/>
        <v>0.26681069409751457</v>
      </c>
      <c r="F85" s="16">
        <v>6078000</v>
      </c>
      <c r="G85" s="17">
        <f t="shared" si="11"/>
        <v>0.2754669889594784</v>
      </c>
      <c r="H85" s="66">
        <f t="shared" si="8"/>
        <v>419500</v>
      </c>
      <c r="I85" s="18">
        <f t="shared" si="9"/>
        <v>6.901941428101349</v>
      </c>
    </row>
    <row r="86" spans="1:9" ht="15" customHeight="1">
      <c r="A86" s="38"/>
      <c r="B86" s="35"/>
      <c r="C86" s="31" t="s">
        <v>102</v>
      </c>
      <c r="D86" s="66">
        <v>0</v>
      </c>
      <c r="E86" s="17">
        <f t="shared" si="10"/>
        <v>0</v>
      </c>
      <c r="F86" s="66">
        <v>15400</v>
      </c>
      <c r="G86" s="17">
        <f t="shared" si="11"/>
        <v>0.0006979584781138479</v>
      </c>
      <c r="H86" s="66">
        <f t="shared" si="8"/>
        <v>-15400</v>
      </c>
      <c r="I86" s="18">
        <f t="shared" si="9"/>
        <v>-100</v>
      </c>
    </row>
    <row r="87" spans="1:9" ht="15" customHeight="1">
      <c r="A87" s="38"/>
      <c r="B87" s="155" t="s">
        <v>57</v>
      </c>
      <c r="C87" s="156"/>
      <c r="D87" s="16">
        <f>SUM(D88:D89)</f>
        <v>13237727</v>
      </c>
      <c r="E87" s="17">
        <f t="shared" si="10"/>
        <v>0.5435886308800938</v>
      </c>
      <c r="F87" s="16">
        <f>SUM(F88:F89)</f>
        <v>8797872</v>
      </c>
      <c r="G87" s="17">
        <f t="shared" si="11"/>
        <v>0.3987369708935348</v>
      </c>
      <c r="H87" s="46">
        <f t="shared" si="8"/>
        <v>4439855</v>
      </c>
      <c r="I87" s="18">
        <f t="shared" si="9"/>
        <v>50.46510110626752</v>
      </c>
    </row>
    <row r="88" spans="1:9" ht="15" customHeight="1">
      <c r="A88" s="38"/>
      <c r="B88" s="33"/>
      <c r="C88" s="31" t="s">
        <v>58</v>
      </c>
      <c r="D88" s="16">
        <v>13194927</v>
      </c>
      <c r="E88" s="17">
        <f t="shared" si="10"/>
        <v>0.5418311091090474</v>
      </c>
      <c r="F88" s="16">
        <v>8765072</v>
      </c>
      <c r="G88" s="17">
        <f t="shared" si="11"/>
        <v>0.3972504099791105</v>
      </c>
      <c r="H88" s="46">
        <f t="shared" si="8"/>
        <v>4429855</v>
      </c>
      <c r="I88" s="18">
        <f t="shared" si="9"/>
        <v>50.539858657179316</v>
      </c>
    </row>
    <row r="89" spans="1:9" ht="15" customHeight="1">
      <c r="A89" s="38"/>
      <c r="B89" s="41"/>
      <c r="C89" s="34" t="s">
        <v>59</v>
      </c>
      <c r="D89" s="28">
        <v>42800</v>
      </c>
      <c r="E89" s="29">
        <f t="shared" si="10"/>
        <v>0.0017575217710463448</v>
      </c>
      <c r="F89" s="28">
        <v>32800</v>
      </c>
      <c r="G89" s="29">
        <f t="shared" si="11"/>
        <v>0.0014865609144242994</v>
      </c>
      <c r="H89" s="48">
        <f t="shared" si="8"/>
        <v>10000</v>
      </c>
      <c r="I89" s="30">
        <f t="shared" si="9"/>
        <v>30.48780487804878</v>
      </c>
    </row>
    <row r="90" spans="1:9" ht="15" customHeight="1">
      <c r="A90" s="157" t="s">
        <v>60</v>
      </c>
      <c r="B90" s="158"/>
      <c r="C90" s="150"/>
      <c r="D90" s="11">
        <f>D91</f>
        <v>7500000</v>
      </c>
      <c r="E90" s="12">
        <f t="shared" si="10"/>
        <v>0.3079769458609249</v>
      </c>
      <c r="F90" s="11">
        <f>F91</f>
        <v>7400000</v>
      </c>
      <c r="G90" s="12">
        <f t="shared" si="11"/>
        <v>0.3353826453274334</v>
      </c>
      <c r="H90" s="44">
        <f t="shared" si="8"/>
        <v>100000</v>
      </c>
      <c r="I90" s="13">
        <f t="shared" si="9"/>
        <v>1.3513513513513513</v>
      </c>
    </row>
    <row r="91" spans="1:9" ht="15" customHeight="1">
      <c r="A91" s="38"/>
      <c r="B91" s="159" t="s">
        <v>61</v>
      </c>
      <c r="C91" s="160"/>
      <c r="D91" s="22">
        <f>SUM(D92:D93)</f>
        <v>7500000</v>
      </c>
      <c r="E91" s="23">
        <f t="shared" si="10"/>
        <v>0.3079769458609249</v>
      </c>
      <c r="F91" s="22">
        <f>SUM(F92:F93)</f>
        <v>7400000</v>
      </c>
      <c r="G91" s="23">
        <f t="shared" si="11"/>
        <v>0.3353826453274334</v>
      </c>
      <c r="H91" s="45">
        <f t="shared" si="8"/>
        <v>100000</v>
      </c>
      <c r="I91" s="24">
        <f t="shared" si="9"/>
        <v>1.3513513513513513</v>
      </c>
    </row>
    <row r="92" spans="1:9" ht="15" customHeight="1">
      <c r="A92" s="38"/>
      <c r="B92" s="33"/>
      <c r="C92" s="31" t="s">
        <v>62</v>
      </c>
      <c r="D92" s="16">
        <v>300000</v>
      </c>
      <c r="E92" s="17">
        <f t="shared" si="10"/>
        <v>0.012319077834436996</v>
      </c>
      <c r="F92" s="16">
        <v>300000</v>
      </c>
      <c r="G92" s="17">
        <f t="shared" si="11"/>
        <v>0.013596593729490545</v>
      </c>
      <c r="H92" s="46">
        <f t="shared" si="8"/>
        <v>0</v>
      </c>
      <c r="I92" s="18">
        <f t="shared" si="9"/>
        <v>0</v>
      </c>
    </row>
    <row r="93" spans="1:9" ht="15" customHeight="1">
      <c r="A93" s="38"/>
      <c r="B93" s="41"/>
      <c r="C93" s="34" t="s">
        <v>103</v>
      </c>
      <c r="D93" s="28">
        <v>7200000</v>
      </c>
      <c r="E93" s="29">
        <f t="shared" si="10"/>
        <v>0.29565786802648786</v>
      </c>
      <c r="F93" s="28">
        <v>7100000</v>
      </c>
      <c r="G93" s="29">
        <f t="shared" si="11"/>
        <v>0.3217860515979429</v>
      </c>
      <c r="H93" s="48">
        <f t="shared" si="8"/>
        <v>100000</v>
      </c>
      <c r="I93" s="30">
        <f t="shared" si="9"/>
        <v>1.4084507042253522</v>
      </c>
    </row>
    <row r="94" spans="1:9" ht="15" customHeight="1">
      <c r="A94" s="157" t="s">
        <v>63</v>
      </c>
      <c r="B94" s="158"/>
      <c r="C94" s="150"/>
      <c r="D94" s="11">
        <f>D95</f>
        <v>3948197</v>
      </c>
      <c r="E94" s="12">
        <f t="shared" si="10"/>
        <v>0.16212715382896878</v>
      </c>
      <c r="F94" s="11">
        <f>F95</f>
        <v>1390977</v>
      </c>
      <c r="G94" s="12">
        <f t="shared" si="11"/>
        <v>0.06304183052021856</v>
      </c>
      <c r="H94" s="44">
        <f t="shared" si="8"/>
        <v>2557220</v>
      </c>
      <c r="I94" s="13">
        <f t="shared" si="9"/>
        <v>183.84344241493568</v>
      </c>
    </row>
    <row r="95" spans="1:9" ht="15" customHeight="1">
      <c r="A95" s="38"/>
      <c r="B95" s="159" t="s">
        <v>64</v>
      </c>
      <c r="C95" s="160"/>
      <c r="D95" s="22">
        <f>SUM(D96:D97)</f>
        <v>3948197</v>
      </c>
      <c r="E95" s="23">
        <f t="shared" si="10"/>
        <v>0.16212715382896878</v>
      </c>
      <c r="F95" s="22">
        <f>SUM(F96:F97)</f>
        <v>1390977</v>
      </c>
      <c r="G95" s="23">
        <f t="shared" si="11"/>
        <v>0.06304183052021856</v>
      </c>
      <c r="H95" s="45">
        <f t="shared" si="8"/>
        <v>2557220</v>
      </c>
      <c r="I95" s="24">
        <f t="shared" si="9"/>
        <v>183.84344241493568</v>
      </c>
    </row>
    <row r="96" spans="1:9" ht="15" customHeight="1">
      <c r="A96" s="38"/>
      <c r="B96" s="33"/>
      <c r="C96" s="34" t="s">
        <v>104</v>
      </c>
      <c r="D96" s="28">
        <v>214197</v>
      </c>
      <c r="E96" s="29">
        <f t="shared" si="10"/>
        <v>0.008795698383009668</v>
      </c>
      <c r="F96" s="66">
        <v>80977</v>
      </c>
      <c r="G96" s="17">
        <f t="shared" si="11"/>
        <v>0.003670037901443186</v>
      </c>
      <c r="H96" s="48">
        <f t="shared" si="8"/>
        <v>133220</v>
      </c>
      <c r="I96" s="30">
        <f t="shared" si="9"/>
        <v>164.51585017968065</v>
      </c>
    </row>
    <row r="97" spans="1:9" ht="15" customHeight="1">
      <c r="A97" s="38"/>
      <c r="B97" s="33"/>
      <c r="C97" s="34" t="s">
        <v>105</v>
      </c>
      <c r="D97" s="28">
        <v>3734000</v>
      </c>
      <c r="E97" s="29">
        <f t="shared" si="10"/>
        <v>0.15333145544595914</v>
      </c>
      <c r="F97" s="28">
        <v>1310000</v>
      </c>
      <c r="G97" s="29">
        <f t="shared" si="11"/>
        <v>0.05937179261877538</v>
      </c>
      <c r="H97" s="48">
        <f t="shared" si="8"/>
        <v>2424000</v>
      </c>
      <c r="I97" s="30">
        <f t="shared" si="9"/>
        <v>185.0381679389313</v>
      </c>
    </row>
    <row r="98" spans="1:9" ht="15" customHeight="1">
      <c r="A98" s="157" t="s">
        <v>65</v>
      </c>
      <c r="B98" s="158"/>
      <c r="C98" s="150"/>
      <c r="D98" s="11">
        <f>SUM(D99:D101)</f>
        <v>276756634</v>
      </c>
      <c r="E98" s="12">
        <f t="shared" si="10"/>
        <v>11.36462171814264</v>
      </c>
      <c r="F98" s="11">
        <f>SUM(F99:F101)</f>
        <v>233984453</v>
      </c>
      <c r="G98" s="12">
        <f t="shared" si="11"/>
        <v>10.604638488193583</v>
      </c>
      <c r="H98" s="44">
        <f t="shared" si="8"/>
        <v>42772181</v>
      </c>
      <c r="I98" s="13">
        <f t="shared" si="9"/>
        <v>18.27992435035844</v>
      </c>
    </row>
    <row r="99" spans="1:9" ht="15" customHeight="1">
      <c r="A99" s="38"/>
      <c r="B99" s="153" t="s">
        <v>106</v>
      </c>
      <c r="C99" s="154"/>
      <c r="D99" s="22">
        <v>28328128</v>
      </c>
      <c r="E99" s="23">
        <f t="shared" si="10"/>
        <v>1.16325471245298</v>
      </c>
      <c r="F99" s="22">
        <v>19614718</v>
      </c>
      <c r="G99" s="23">
        <f t="shared" si="11"/>
        <v>0.8889778392150844</v>
      </c>
      <c r="H99" s="45">
        <f t="shared" si="8"/>
        <v>8713410</v>
      </c>
      <c r="I99" s="24">
        <f t="shared" si="9"/>
        <v>44.42281556125354</v>
      </c>
    </row>
    <row r="100" spans="1:9" ht="15" customHeight="1">
      <c r="A100" s="38"/>
      <c r="B100" s="163" t="s">
        <v>107</v>
      </c>
      <c r="C100" s="164"/>
      <c r="D100" s="22">
        <v>10871706</v>
      </c>
      <c r="E100" s="23">
        <f t="shared" si="10"/>
        <v>0.44643130802371894</v>
      </c>
      <c r="F100" s="22">
        <v>10743735</v>
      </c>
      <c r="G100" s="17">
        <f t="shared" si="11"/>
        <v>0.4869273331076936</v>
      </c>
      <c r="H100" s="45">
        <f t="shared" si="8"/>
        <v>127971</v>
      </c>
      <c r="I100" s="24">
        <f t="shared" si="9"/>
        <v>1.1911220818458386</v>
      </c>
    </row>
    <row r="101" spans="1:9" ht="15" customHeight="1">
      <c r="A101" s="38"/>
      <c r="B101" s="165" t="s">
        <v>108</v>
      </c>
      <c r="C101" s="166"/>
      <c r="D101" s="28">
        <v>237556800</v>
      </c>
      <c r="E101" s="29">
        <f t="shared" si="10"/>
        <v>9.75493569766594</v>
      </c>
      <c r="F101" s="28">
        <v>203626000</v>
      </c>
      <c r="G101" s="29">
        <f t="shared" si="11"/>
        <v>9.228733315870805</v>
      </c>
      <c r="H101" s="48">
        <f aca="true" t="shared" si="12" ref="H101:H106">D101-F101</f>
        <v>33930800</v>
      </c>
      <c r="I101" s="30">
        <f aca="true" t="shared" si="13" ref="I101:I106">IF(F101=0,0,H101/F101*100)</f>
        <v>16.663294471236483</v>
      </c>
    </row>
    <row r="102" spans="1:9" ht="15" customHeight="1">
      <c r="A102" s="157" t="s">
        <v>109</v>
      </c>
      <c r="B102" s="158"/>
      <c r="C102" s="150"/>
      <c r="D102" s="11">
        <f>SUM(D103:D104)</f>
        <v>30248345</v>
      </c>
      <c r="E102" s="12">
        <f>D102/$D$5*100</f>
        <v>1.2421057213930105</v>
      </c>
      <c r="F102" s="11">
        <f>SUM(F103:F104)</f>
        <v>26546961</v>
      </c>
      <c r="G102" s="12">
        <f>F102/$F$5*100</f>
        <v>1.2031608115654335</v>
      </c>
      <c r="H102" s="44">
        <f t="shared" si="12"/>
        <v>3701384</v>
      </c>
      <c r="I102" s="13">
        <f t="shared" si="13"/>
        <v>13.942778610327563</v>
      </c>
    </row>
    <row r="103" spans="1:9" ht="15" customHeight="1">
      <c r="A103" s="38"/>
      <c r="B103" s="163" t="s">
        <v>66</v>
      </c>
      <c r="C103" s="164"/>
      <c r="D103" s="22">
        <v>27236345</v>
      </c>
      <c r="E103" s="23">
        <f>D103/$D$5*100</f>
        <v>1.118422179935263</v>
      </c>
      <c r="F103" s="22">
        <v>23537001</v>
      </c>
      <c r="G103" s="23">
        <f>F103/$F$5*100</f>
        <v>1.0667434673587088</v>
      </c>
      <c r="H103" s="45">
        <f t="shared" si="12"/>
        <v>3699344</v>
      </c>
      <c r="I103" s="24">
        <f t="shared" si="13"/>
        <v>15.717142553547921</v>
      </c>
    </row>
    <row r="104" spans="1:9" ht="15" customHeight="1">
      <c r="A104" s="38"/>
      <c r="B104" s="155" t="s">
        <v>67</v>
      </c>
      <c r="C104" s="156"/>
      <c r="D104" s="16">
        <f>SUM(D105:D106)</f>
        <v>3012000</v>
      </c>
      <c r="E104" s="17">
        <f>D104/$D$5*100</f>
        <v>0.12368354145774743</v>
      </c>
      <c r="F104" s="16">
        <f>SUM(F105:F106)</f>
        <v>3009960</v>
      </c>
      <c r="G104" s="17">
        <f>F104/$F$5*100</f>
        <v>0.13641734420672452</v>
      </c>
      <c r="H104" s="46">
        <f t="shared" si="12"/>
        <v>2040</v>
      </c>
      <c r="I104" s="18">
        <f t="shared" si="13"/>
        <v>0.06777498704301718</v>
      </c>
    </row>
    <row r="105" spans="1:9" ht="15" customHeight="1">
      <c r="A105" s="38"/>
      <c r="B105" s="33"/>
      <c r="C105" s="31" t="s">
        <v>110</v>
      </c>
      <c r="D105" s="16">
        <v>3000000</v>
      </c>
      <c r="E105" s="17">
        <f>D105/$D$5*100</f>
        <v>0.12319077834436994</v>
      </c>
      <c r="F105" s="16">
        <v>3000000</v>
      </c>
      <c r="G105" s="17">
        <f>F105/$F$5*100</f>
        <v>0.13596593729490544</v>
      </c>
      <c r="H105" s="46">
        <f t="shared" si="12"/>
        <v>0</v>
      </c>
      <c r="I105" s="18">
        <f t="shared" si="13"/>
        <v>0</v>
      </c>
    </row>
    <row r="106" spans="1:9" ht="15" customHeight="1">
      <c r="A106" s="39"/>
      <c r="B106" s="42"/>
      <c r="C106" s="32" t="s">
        <v>111</v>
      </c>
      <c r="D106" s="19">
        <v>12000</v>
      </c>
      <c r="E106" s="20">
        <f>D106/$D$5*100</f>
        <v>0.0004927631133774798</v>
      </c>
      <c r="F106" s="19">
        <v>9960</v>
      </c>
      <c r="G106" s="20">
        <f>F106/$F$5*100</f>
        <v>0.00045140691181908606</v>
      </c>
      <c r="H106" s="47">
        <f t="shared" si="12"/>
        <v>2040</v>
      </c>
      <c r="I106" s="21">
        <f t="shared" si="13"/>
        <v>20.481927710843372</v>
      </c>
    </row>
  </sheetData>
  <mergeCells count="42">
    <mergeCell ref="A3:C4"/>
    <mergeCell ref="D3:D4"/>
    <mergeCell ref="F3:F4"/>
    <mergeCell ref="H3:H4"/>
    <mergeCell ref="A5:C5"/>
    <mergeCell ref="A6:C6"/>
    <mergeCell ref="B7:C7"/>
    <mergeCell ref="A12:C12"/>
    <mergeCell ref="B13:C13"/>
    <mergeCell ref="B16:C16"/>
    <mergeCell ref="B20:C20"/>
    <mergeCell ref="B21:C21"/>
    <mergeCell ref="B22:C22"/>
    <mergeCell ref="B30:C30"/>
    <mergeCell ref="B33:C33"/>
    <mergeCell ref="A37:C37"/>
    <mergeCell ref="B38:C38"/>
    <mergeCell ref="B49:C49"/>
    <mergeCell ref="B50:C50"/>
    <mergeCell ref="B54:C54"/>
    <mergeCell ref="B72:C72"/>
    <mergeCell ref="A75:C75"/>
    <mergeCell ref="B76:C76"/>
    <mergeCell ref="B80:C80"/>
    <mergeCell ref="B104:C104"/>
    <mergeCell ref="A94:C94"/>
    <mergeCell ref="B95:C95"/>
    <mergeCell ref="A98:C98"/>
    <mergeCell ref="A102:C102"/>
    <mergeCell ref="B103:C103"/>
    <mergeCell ref="B100:C100"/>
    <mergeCell ref="B101:C101"/>
    <mergeCell ref="B71:C71"/>
    <mergeCell ref="B99:C99"/>
    <mergeCell ref="B47:C47"/>
    <mergeCell ref="B83:C83"/>
    <mergeCell ref="B87:C87"/>
    <mergeCell ref="A90:C90"/>
    <mergeCell ref="B91:C91"/>
    <mergeCell ref="B55:C55"/>
    <mergeCell ref="B57:C57"/>
    <mergeCell ref="B64:C64"/>
  </mergeCells>
  <printOptions/>
  <pageMargins left="0.32" right="0.14" top="0.74" bottom="0.43" header="0.5" footer="0.48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N P S</dc:creator>
  <cp:keywords/>
  <dc:description/>
  <cp:lastModifiedBy>lg</cp:lastModifiedBy>
  <cp:lastPrinted>2008-01-01T08:41:37Z</cp:lastPrinted>
  <dcterms:created xsi:type="dcterms:W3CDTF">1998-06-25T09:34:52Z</dcterms:created>
  <dcterms:modified xsi:type="dcterms:W3CDTF">2008-01-23T05:04:36Z</dcterms:modified>
  <cp:category/>
  <cp:version/>
  <cp:contentType/>
  <cp:contentStatus/>
</cp:coreProperties>
</file>