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세출총괄(성질별)" sheetId="1" r:id="rId1"/>
    <sheet name="세출총괄(성질별) (일반)" sheetId="2" r:id="rId2"/>
    <sheet name="세출총괄(성질별) (특별)" sheetId="3" r:id="rId3"/>
    <sheet name="성질 (2)" sheetId="4" state="hidden" r:id="rId4"/>
  </sheets>
  <definedNames>
    <definedName name="_xlnm.Print_Titles" localSheetId="3">'성질 (2)'!$3:$4</definedName>
    <definedName name="_xlnm.Print_Titles" localSheetId="0">'세출총괄(성질별)'!$1:$3</definedName>
    <definedName name="_xlnm.Print_Titles" localSheetId="1">'세출총괄(성질별) (일반)'!$1:$3</definedName>
    <definedName name="_xlnm.Print_Titles" localSheetId="2">'세출총괄(성질별) (특별)'!$1:$3</definedName>
  </definedNames>
  <calcPr fullCalcOnLoad="1"/>
</workbook>
</file>

<file path=xl/sharedStrings.xml><?xml version="1.0" encoding="utf-8"?>
<sst xmlns="http://schemas.openxmlformats.org/spreadsheetml/2006/main" count="486" uniqueCount="192">
  <si>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</si>
  <si>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</si>
  <si>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</si>
  <si>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</si>
  <si>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</si>
  <si>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</si>
  <si>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</si>
  <si>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</si>
  <si>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</si>
  <si>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</si>
  <si>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</si>
  <si>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</si>
  <si>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</si>
  <si>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</si>
  <si>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</si>
  <si>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</si>
  <si>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</si>
  <si>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</si>
  <si>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</si>
  <si>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</si>
  <si>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</si>
  <si>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</si>
  <si>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</si>
  <si>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</si>
  <si>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</si>
  <si>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</si>
  <si>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</si>
  <si>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</si>
  <si>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</si>
  <si>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</si>
  <si>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</si>
  <si>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</si>
  <si>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</si>
  <si>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</si>
  <si>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</si>
  <si>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</si>
  <si>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</si>
  <si>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</si>
  <si>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</si>
  <si>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</si>
  <si>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</si>
  <si>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</si>
  <si>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</si>
  <si>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</si>
  <si>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</si>
  <si>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</si>
  <si>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</si>
  <si>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</si>
  <si>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</si>
  <si>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</si>
  <si>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</si>
  <si>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</si>
  <si>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</si>
  <si>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</si>
  <si>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</si>
  <si>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</si>
  <si>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</si>
  <si>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</si>
  <si>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</si>
  <si>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</si>
  <si>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</si>
  <si>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</si>
  <si>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</si>
  <si>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</si>
  <si>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</si>
  <si>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</si>
  <si>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</si>
  <si>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</si>
  <si>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</si>
  <si>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</si>
  <si>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</si>
  <si>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</si>
  <si>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</si>
  <si>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</si>
  <si>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</si>
  <si>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</si>
  <si>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</si>
  <si>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</si>
  <si>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</si>
  <si>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</si>
  <si>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</si>
  <si>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</si>
  <si>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</si>
  <si>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</si>
  <si>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</si>
  <si>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</si>
  <si>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</si>
  <si>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</si>
  <si>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</si>
  <si>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</si>
  <si>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</si>
  <si>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</si>
  <si>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</si>
  <si>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</si>
  <si>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</si>
  <si>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</si>
  <si>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</si>
  <si>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</si>
  <si>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</si>
  <si>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</si>
  <si>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</si>
  <si>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</si>
  <si>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</si>
  <si>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</si>
  <si>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</si>
  <si>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</si>
  <si>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</si>
  <si>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</si>
  <si>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</si>
  <si>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</si>
  <si>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t>(단위 : 천원)</t>
  </si>
  <si>
    <t>(단위 : 천원)</t>
  </si>
  <si>
    <t>구        분</t>
  </si>
  <si>
    <t>예  산  액</t>
  </si>
  <si>
    <t>전년도예산액</t>
  </si>
  <si>
    <t>구성비
%</t>
  </si>
  <si>
    <t>증감율
%</t>
  </si>
  <si>
    <t>03 정액급식비</t>
  </si>
  <si>
    <t>04 교통보조비</t>
  </si>
  <si>
    <t>05 명절휴가비</t>
  </si>
  <si>
    <t>06 가계지원비</t>
  </si>
  <si>
    <t>07 연가보상비</t>
  </si>
  <si>
    <t>08 기타직보수</t>
  </si>
  <si>
    <t>09 무기계약근로자보수</t>
  </si>
  <si>
    <t>10 기간제근로자등보수</t>
  </si>
  <si>
    <t>01 사무관리비</t>
  </si>
  <si>
    <t>02 공공운영비</t>
  </si>
  <si>
    <t>03 행사운영비</t>
  </si>
  <si>
    <t>01 직책급업무추진비</t>
  </si>
  <si>
    <t>02 직급보조비</t>
  </si>
  <si>
    <t>03 특정업무수행활동비</t>
  </si>
  <si>
    <t>04 부서운영업무추진비</t>
  </si>
  <si>
    <t>204 직무수행경비</t>
  </si>
  <si>
    <t>02 월정수당</t>
  </si>
  <si>
    <t>04 국외여비</t>
  </si>
  <si>
    <t>05 의정운영공통업무추진비</t>
  </si>
  <si>
    <t>07 의장단협의체부담금</t>
  </si>
  <si>
    <t>08 의원국민연금부담금</t>
  </si>
  <si>
    <t>09 의원국민건강보험금</t>
  </si>
  <si>
    <t>01 연구용역비</t>
  </si>
  <si>
    <t>300 경상이전</t>
  </si>
  <si>
    <t>02 장학금및학자금</t>
  </si>
  <si>
    <t>04 자율방범대원운영비</t>
  </si>
  <si>
    <t>05 통.리.반장활동보상금</t>
  </si>
  <si>
    <t>07 민간인국외여비</t>
  </si>
  <si>
    <t>08 외빈초청여비</t>
  </si>
  <si>
    <t>09 공익근무요원보상금</t>
  </si>
  <si>
    <t>10 행사실비보상금</t>
  </si>
  <si>
    <t>12 기타보상금</t>
  </si>
  <si>
    <t>302 이주및재해보상금</t>
  </si>
  <si>
    <t>01 포상금</t>
  </si>
  <si>
    <t>02 성과상여금</t>
  </si>
  <si>
    <t>02 국민건강보험금</t>
  </si>
  <si>
    <t>03 의원상해부담금</t>
  </si>
  <si>
    <t>02 민간경상보조</t>
  </si>
  <si>
    <t>03 사회단체보조금</t>
  </si>
  <si>
    <t>04 민간행사보조</t>
  </si>
  <si>
    <t>05 민간위탁금</t>
  </si>
  <si>
    <t>06 보험금</t>
  </si>
  <si>
    <t>07 연금지급금</t>
  </si>
  <si>
    <t>09 운수업계보조금</t>
  </si>
  <si>
    <t>308 자치단체등이전</t>
  </si>
  <si>
    <t>05 자치단체간부담금</t>
  </si>
  <si>
    <t>06 교육기관에대한보조금</t>
  </si>
  <si>
    <t>08 기타부담금</t>
  </si>
  <si>
    <t>311 차입금이자상환</t>
  </si>
  <si>
    <t>01 시도지역개발기금융자금상환이자</t>
  </si>
  <si>
    <t>06 기타차입금상환이자</t>
  </si>
  <si>
    <t>01 기본조사설계비</t>
  </si>
  <si>
    <t>02 실시설계비</t>
  </si>
  <si>
    <t>03 토지매입비</t>
  </si>
  <si>
    <t>04 시설비</t>
  </si>
  <si>
    <t>05 감리비</t>
  </si>
  <si>
    <t>06 시설부대비</t>
  </si>
  <si>
    <t>07 행사관련시설비</t>
  </si>
  <si>
    <t>403 자치단체등자본이전</t>
  </si>
  <si>
    <t>02 공기관등에대한대행사업비</t>
  </si>
  <si>
    <t>03 예비군육성지원자본보조</t>
  </si>
  <si>
    <t>601 차입금원금상환</t>
  </si>
  <si>
    <t>06 기타국내차입금상환</t>
  </si>
  <si>
    <t>701 기타회계전출금</t>
  </si>
  <si>
    <t>702 기금전출금</t>
  </si>
  <si>
    <t>800 예비비및기타</t>
  </si>
  <si>
    <t>01 국고보조금반환금</t>
  </si>
  <si>
    <t>02 도비보조금반환금</t>
  </si>
  <si>
    <t>02 정원가산업무추진비</t>
  </si>
  <si>
    <t>03 시책업무추진비</t>
  </si>
  <si>
    <t>08  이차보전금</t>
  </si>
  <si>
    <t>706 적립금</t>
  </si>
  <si>
    <t>【성질별】기타특별회계</t>
  </si>
  <si>
    <t>【성질별】일반회계</t>
  </si>
  <si>
    <t>【성질별】합계(일반회계,기타특별회계)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</si>
</sst>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바탕체"/>
      <family val="1"/>
    </font>
    <font>
      <b/>
      <sz val="14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187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185" fontId="0" fillId="0" borderId="29" xfId="0" applyNumberFormat="1" applyBorder="1" applyAlignment="1">
      <alignment vertical="center"/>
    </xf>
    <xf numFmtId="0" fontId="0" fillId="2" borderId="29" xfId="0" applyFill="1" applyBorder="1" applyAlignment="1">
      <alignment horizontal="left" vertical="center"/>
    </xf>
    <xf numFmtId="185" fontId="0" fillId="2" borderId="29" xfId="0" applyNumberFormat="1" applyFill="1" applyBorder="1" applyAlignment="1">
      <alignment vertical="center"/>
    </xf>
    <xf numFmtId="187" fontId="0" fillId="2" borderId="29" xfId="0" applyNumberFormat="1" applyFill="1" applyBorder="1" applyAlignment="1">
      <alignment horizontal="right" vertical="center"/>
    </xf>
    <xf numFmtId="187" fontId="0" fillId="0" borderId="29" xfId="17" applyNumberForma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187" fontId="0" fillId="2" borderId="29" xfId="0" applyNumberForma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88" fontId="0" fillId="0" borderId="31" xfId="0" applyNumberFormat="1" applyBorder="1" applyAlignment="1">
      <alignment vertical="center"/>
    </xf>
    <xf numFmtId="188" fontId="0" fillId="2" borderId="31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left" vertical="center"/>
    </xf>
    <xf numFmtId="187" fontId="0" fillId="0" borderId="35" xfId="0" applyNumberFormat="1" applyBorder="1" applyAlignment="1">
      <alignment vertical="center"/>
    </xf>
    <xf numFmtId="185" fontId="0" fillId="0" borderId="35" xfId="0" applyNumberFormat="1" applyBorder="1" applyAlignment="1">
      <alignment vertical="center"/>
    </xf>
    <xf numFmtId="187" fontId="0" fillId="0" borderId="35" xfId="0" applyNumberFormat="1" applyBorder="1" applyAlignment="1">
      <alignment horizontal="right"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7" fontId="0" fillId="0" borderId="30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4" sqref="H4"/>
    </sheetView>
  </sheetViews>
  <sheetFormatPr defaultColWidth="9.00390625" defaultRowHeight="14.25"/>
  <cols>
    <col min="1" max="1" width="4.25390625" style="3" customWidth="1"/>
    <col min="2" max="2" width="4.375" style="3" customWidth="1"/>
    <col min="3" max="3" width="34.25390625" style="3" customWidth="1"/>
    <col min="4" max="4" width="20.625" style="3" customWidth="1"/>
    <col min="5" max="5" width="8.625" style="3" customWidth="1"/>
    <col min="6" max="6" width="19.50390625" style="3" customWidth="1"/>
    <col min="7" max="7" width="8.625" style="3" customWidth="1"/>
    <col min="8" max="8" width="18.50390625" style="3" customWidth="1"/>
    <col min="9" max="9" width="8.625" style="3" customWidth="1"/>
    <col min="10" max="16384" width="9.00390625" style="56" customWidth="1"/>
  </cols>
  <sheetData>
    <row r="1" spans="1:9" ht="28.5" customHeight="1" thickBot="1">
      <c r="A1" s="1" t="s">
        <v>191</v>
      </c>
      <c r="D1" s="83"/>
      <c r="F1" s="83"/>
      <c r="H1" s="83"/>
      <c r="I1" s="2" t="s">
        <v>111</v>
      </c>
    </row>
    <row r="2" spans="1:9" ht="15" customHeight="1">
      <c r="A2" s="105" t="s">
        <v>112</v>
      </c>
      <c r="B2" s="105"/>
      <c r="C2" s="105"/>
      <c r="D2" s="106" t="s">
        <v>113</v>
      </c>
      <c r="E2" s="84"/>
      <c r="F2" s="92" t="s">
        <v>114</v>
      </c>
      <c r="G2" s="84"/>
      <c r="H2" s="92" t="s">
        <v>0</v>
      </c>
      <c r="I2" s="86"/>
    </row>
    <row r="3" spans="1:9" ht="25.5" customHeight="1">
      <c r="A3" s="105"/>
      <c r="B3" s="105"/>
      <c r="C3" s="105"/>
      <c r="D3" s="107"/>
      <c r="E3" s="85" t="s">
        <v>115</v>
      </c>
      <c r="F3" s="93"/>
      <c r="G3" s="85" t="s">
        <v>115</v>
      </c>
      <c r="H3" s="93"/>
      <c r="I3" s="70" t="s">
        <v>116</v>
      </c>
    </row>
    <row r="4" spans="1:9" ht="27" customHeight="1">
      <c r="A4" s="94" t="s">
        <v>3</v>
      </c>
      <c r="B4" s="105"/>
      <c r="C4" s="105"/>
      <c r="D4" s="82">
        <f>SUM(D5,D17,D48,D87,D105,D108,D111,D115)</f>
        <v>267280437</v>
      </c>
      <c r="E4" s="62">
        <f aca="true" t="shared" si="0" ref="E4:E35">D4/$D$4*100</f>
        <v>100</v>
      </c>
      <c r="F4" s="82">
        <f>SUM(F5,F17,F48,F87,F105,F108,F111,F115)</f>
        <v>213189702</v>
      </c>
      <c r="G4" s="62">
        <v>100</v>
      </c>
      <c r="H4" s="87">
        <f aca="true" t="shared" si="1" ref="H4:H24">D4-F4</f>
        <v>54090735</v>
      </c>
      <c r="I4" s="71">
        <f aca="true" t="shared" si="2" ref="I4:I35">IF(F4=0,0,H4/F4*100)</f>
        <v>25.37211436225939</v>
      </c>
    </row>
    <row r="5" spans="1:9" ht="19.5" customHeight="1">
      <c r="A5" s="97" t="s">
        <v>4</v>
      </c>
      <c r="B5" s="96"/>
      <c r="C5" s="96"/>
      <c r="D5" s="59">
        <f>D6</f>
        <v>29814118</v>
      </c>
      <c r="E5" s="62">
        <f t="shared" si="0"/>
        <v>11.154620343575688</v>
      </c>
      <c r="F5" s="59">
        <f>F6</f>
        <v>27824661</v>
      </c>
      <c r="G5" s="62">
        <f aca="true" t="shared" si="3" ref="G5:G36">F5/$F$4*100</f>
        <v>13.051597117012717</v>
      </c>
      <c r="H5" s="60">
        <f t="shared" si="1"/>
        <v>1989457</v>
      </c>
      <c r="I5" s="71">
        <f t="shared" si="2"/>
        <v>7.14997749658118</v>
      </c>
    </row>
    <row r="6" spans="1:9" ht="19.5" customHeight="1">
      <c r="A6" s="100"/>
      <c r="B6" s="96" t="s">
        <v>5</v>
      </c>
      <c r="C6" s="96"/>
      <c r="D6" s="59">
        <f>SUM(D7:D16)</f>
        <v>29814118</v>
      </c>
      <c r="E6" s="62">
        <f t="shared" si="0"/>
        <v>11.154620343575688</v>
      </c>
      <c r="F6" s="59">
        <f>SUM(F7:F16)</f>
        <v>27824661</v>
      </c>
      <c r="G6" s="62">
        <f t="shared" si="3"/>
        <v>13.051597117012717</v>
      </c>
      <c r="H6" s="59">
        <f t="shared" si="1"/>
        <v>1989457</v>
      </c>
      <c r="I6" s="71">
        <f t="shared" si="2"/>
        <v>7.14997749658118</v>
      </c>
    </row>
    <row r="7" spans="1:9" ht="19.5" customHeight="1">
      <c r="A7" s="101"/>
      <c r="B7" s="103"/>
      <c r="C7" s="61" t="s">
        <v>6</v>
      </c>
      <c r="D7" s="59">
        <v>13961732</v>
      </c>
      <c r="E7" s="62">
        <f t="shared" si="0"/>
        <v>5.22362659860512</v>
      </c>
      <c r="F7" s="59">
        <v>13893116</v>
      </c>
      <c r="G7" s="62">
        <f t="shared" si="3"/>
        <v>6.516785693522851</v>
      </c>
      <c r="H7" s="60">
        <f t="shared" si="1"/>
        <v>68616</v>
      </c>
      <c r="I7" s="71">
        <f t="shared" si="2"/>
        <v>0.4938848851474356</v>
      </c>
    </row>
    <row r="8" spans="1:9" ht="19.5" customHeight="1">
      <c r="A8" s="101"/>
      <c r="B8" s="88"/>
      <c r="C8" s="61" t="s">
        <v>7</v>
      </c>
      <c r="D8" s="59">
        <v>5083017</v>
      </c>
      <c r="E8" s="62">
        <f t="shared" si="0"/>
        <v>1.9017542237855591</v>
      </c>
      <c r="F8" s="59">
        <v>4390018</v>
      </c>
      <c r="G8" s="62">
        <f t="shared" si="3"/>
        <v>2.0592073438894345</v>
      </c>
      <c r="H8" s="60">
        <f t="shared" si="1"/>
        <v>692999</v>
      </c>
      <c r="I8" s="71">
        <f t="shared" si="2"/>
        <v>15.78578948879025</v>
      </c>
    </row>
    <row r="9" spans="1:9" ht="19.5" customHeight="1">
      <c r="A9" s="101"/>
      <c r="B9" s="88"/>
      <c r="C9" s="61" t="s">
        <v>117</v>
      </c>
      <c r="D9" s="59">
        <v>915720</v>
      </c>
      <c r="E9" s="62">
        <f t="shared" si="0"/>
        <v>0.34260644373310417</v>
      </c>
      <c r="F9" s="59">
        <v>918840</v>
      </c>
      <c r="G9" s="62">
        <f t="shared" si="3"/>
        <v>0.4309964277730451</v>
      </c>
      <c r="H9" s="60">
        <f t="shared" si="1"/>
        <v>-3120</v>
      </c>
      <c r="I9" s="71">
        <f t="shared" si="2"/>
        <v>-0.3395585738539898</v>
      </c>
    </row>
    <row r="10" spans="1:9" ht="19.5" customHeight="1">
      <c r="A10" s="101"/>
      <c r="B10" s="88"/>
      <c r="C10" s="61" t="s">
        <v>118</v>
      </c>
      <c r="D10" s="59">
        <v>888240</v>
      </c>
      <c r="E10" s="62">
        <f t="shared" si="0"/>
        <v>0.3323251076546242</v>
      </c>
      <c r="F10" s="59">
        <v>892800</v>
      </c>
      <c r="G10" s="62">
        <f t="shared" si="3"/>
        <v>0.4187819541114608</v>
      </c>
      <c r="H10" s="60">
        <f t="shared" si="1"/>
        <v>-4560</v>
      </c>
      <c r="I10" s="71">
        <f t="shared" si="2"/>
        <v>-0.510752688172043</v>
      </c>
    </row>
    <row r="11" spans="1:9" ht="19.5" customHeight="1">
      <c r="A11" s="101"/>
      <c r="B11" s="88"/>
      <c r="C11" s="61" t="s">
        <v>119</v>
      </c>
      <c r="D11" s="59">
        <v>1373217</v>
      </c>
      <c r="E11" s="62">
        <f t="shared" si="0"/>
        <v>0.5137738531907594</v>
      </c>
      <c r="F11" s="59">
        <v>1333714</v>
      </c>
      <c r="G11" s="62">
        <f t="shared" si="3"/>
        <v>0.6255996361400233</v>
      </c>
      <c r="H11" s="60">
        <f t="shared" si="1"/>
        <v>39503</v>
      </c>
      <c r="I11" s="71">
        <f t="shared" si="2"/>
        <v>2.961879383436029</v>
      </c>
    </row>
    <row r="12" spans="1:9" ht="19.5" customHeight="1">
      <c r="A12" s="101"/>
      <c r="B12" s="88"/>
      <c r="C12" s="61" t="s">
        <v>120</v>
      </c>
      <c r="D12" s="59">
        <v>2293272</v>
      </c>
      <c r="E12" s="62">
        <f t="shared" si="0"/>
        <v>0.8580021889144097</v>
      </c>
      <c r="F12" s="59">
        <v>2222390</v>
      </c>
      <c r="G12" s="62">
        <f t="shared" si="3"/>
        <v>1.0424471628559244</v>
      </c>
      <c r="H12" s="60">
        <f t="shared" si="1"/>
        <v>70882</v>
      </c>
      <c r="I12" s="71">
        <f t="shared" si="2"/>
        <v>3.1894491965856577</v>
      </c>
    </row>
    <row r="13" spans="1:9" ht="19.5" customHeight="1">
      <c r="A13" s="101"/>
      <c r="B13" s="88"/>
      <c r="C13" s="61" t="s">
        <v>121</v>
      </c>
      <c r="D13" s="59">
        <v>474970</v>
      </c>
      <c r="E13" s="62">
        <f t="shared" si="0"/>
        <v>0.1777047378892156</v>
      </c>
      <c r="F13" s="59">
        <v>491823</v>
      </c>
      <c r="G13" s="62">
        <f t="shared" si="3"/>
        <v>0.23069735328960683</v>
      </c>
      <c r="H13" s="60">
        <f t="shared" si="1"/>
        <v>-16853</v>
      </c>
      <c r="I13" s="71">
        <f t="shared" si="2"/>
        <v>-3.4266392584324032</v>
      </c>
    </row>
    <row r="14" spans="1:9" ht="19.5" customHeight="1">
      <c r="A14" s="101"/>
      <c r="B14" s="88"/>
      <c r="C14" s="61" t="s">
        <v>122</v>
      </c>
      <c r="D14" s="59">
        <v>523023</v>
      </c>
      <c r="E14" s="62">
        <f t="shared" si="0"/>
        <v>0.19568323288845865</v>
      </c>
      <c r="F14" s="59">
        <v>429894</v>
      </c>
      <c r="G14" s="62">
        <f t="shared" si="3"/>
        <v>0.20164857681540357</v>
      </c>
      <c r="H14" s="60">
        <f t="shared" si="1"/>
        <v>93129</v>
      </c>
      <c r="I14" s="71">
        <f t="shared" si="2"/>
        <v>21.663247219081914</v>
      </c>
    </row>
    <row r="15" spans="1:9" ht="19.5" customHeight="1">
      <c r="A15" s="101"/>
      <c r="B15" s="88"/>
      <c r="C15" s="61" t="s">
        <v>123</v>
      </c>
      <c r="D15" s="59">
        <v>1729312</v>
      </c>
      <c r="E15" s="62">
        <f t="shared" si="0"/>
        <v>0.6470028332077293</v>
      </c>
      <c r="F15" s="59">
        <v>1605575</v>
      </c>
      <c r="G15" s="62">
        <f t="shared" si="3"/>
        <v>0.7531203359907132</v>
      </c>
      <c r="H15" s="60">
        <f t="shared" si="1"/>
        <v>123737</v>
      </c>
      <c r="I15" s="71">
        <f t="shared" si="2"/>
        <v>7.70670943431481</v>
      </c>
    </row>
    <row r="16" spans="1:9" ht="19.5" customHeight="1">
      <c r="A16" s="95"/>
      <c r="B16" s="89"/>
      <c r="C16" s="61" t="s">
        <v>124</v>
      </c>
      <c r="D16" s="59">
        <v>2571615</v>
      </c>
      <c r="E16" s="62">
        <f t="shared" si="0"/>
        <v>0.9621411237067081</v>
      </c>
      <c r="F16" s="59">
        <v>1646491</v>
      </c>
      <c r="G16" s="62">
        <f t="shared" si="3"/>
        <v>0.7723126326242532</v>
      </c>
      <c r="H16" s="60">
        <f t="shared" si="1"/>
        <v>925124</v>
      </c>
      <c r="I16" s="71">
        <f t="shared" si="2"/>
        <v>56.18761353690971</v>
      </c>
    </row>
    <row r="17" spans="1:9" ht="18.75" customHeight="1">
      <c r="A17" s="97" t="s">
        <v>10</v>
      </c>
      <c r="B17" s="96"/>
      <c r="C17" s="96"/>
      <c r="D17" s="59">
        <f>SUM(D18,D22,D25,D30,D34,D44,D45)</f>
        <v>15683767</v>
      </c>
      <c r="E17" s="62">
        <f t="shared" si="0"/>
        <v>5.867906823274162</v>
      </c>
      <c r="F17" s="59">
        <f>SUM(F18,F22,F25,F30,F34,F44,F45)</f>
        <v>13557509</v>
      </c>
      <c r="G17" s="62">
        <f t="shared" si="3"/>
        <v>6.359363924623339</v>
      </c>
      <c r="H17" s="60">
        <f t="shared" si="1"/>
        <v>2126258</v>
      </c>
      <c r="I17" s="71">
        <f t="shared" si="2"/>
        <v>15.683249776931735</v>
      </c>
    </row>
    <row r="18" spans="1:9" ht="18.75" customHeight="1">
      <c r="A18" s="100"/>
      <c r="B18" s="96" t="s">
        <v>11</v>
      </c>
      <c r="C18" s="96"/>
      <c r="D18" s="59">
        <f>SUM(D19:D21)</f>
        <v>8380685</v>
      </c>
      <c r="E18" s="62">
        <f t="shared" si="0"/>
        <v>3.1355399946461477</v>
      </c>
      <c r="F18" s="59">
        <f>SUM(F19:F21)</f>
        <v>6847552</v>
      </c>
      <c r="G18" s="62">
        <f t="shared" si="3"/>
        <v>3.2119525172937293</v>
      </c>
      <c r="H18" s="60">
        <f t="shared" si="1"/>
        <v>1533133</v>
      </c>
      <c r="I18" s="71">
        <f t="shared" si="2"/>
        <v>22.38950503771275</v>
      </c>
    </row>
    <row r="19" spans="1:9" ht="18.75" customHeight="1">
      <c r="A19" s="101"/>
      <c r="B19" s="103"/>
      <c r="C19" s="61" t="s">
        <v>125</v>
      </c>
      <c r="D19" s="59">
        <v>5003661</v>
      </c>
      <c r="E19" s="62">
        <f t="shared" si="0"/>
        <v>1.872064059817442</v>
      </c>
      <c r="F19" s="59">
        <v>4183128</v>
      </c>
      <c r="G19" s="62">
        <f t="shared" si="3"/>
        <v>1.9621623187033679</v>
      </c>
      <c r="H19" s="60">
        <f t="shared" si="1"/>
        <v>820533</v>
      </c>
      <c r="I19" s="71">
        <f t="shared" si="2"/>
        <v>19.615297452050235</v>
      </c>
    </row>
    <row r="20" spans="1:9" ht="18.75" customHeight="1">
      <c r="A20" s="101"/>
      <c r="B20" s="88"/>
      <c r="C20" s="61" t="s">
        <v>126</v>
      </c>
      <c r="D20" s="59">
        <v>3100255</v>
      </c>
      <c r="E20" s="62">
        <f t="shared" si="0"/>
        <v>1.1599258946138284</v>
      </c>
      <c r="F20" s="59">
        <v>2501424</v>
      </c>
      <c r="G20" s="62">
        <f t="shared" si="3"/>
        <v>1.1733324717532558</v>
      </c>
      <c r="H20" s="60">
        <f t="shared" si="1"/>
        <v>598831</v>
      </c>
      <c r="I20" s="71">
        <f t="shared" si="2"/>
        <v>23.93960400156071</v>
      </c>
    </row>
    <row r="21" spans="1:9" ht="18.75" customHeight="1">
      <c r="A21" s="101"/>
      <c r="B21" s="89"/>
      <c r="C21" s="61" t="s">
        <v>127</v>
      </c>
      <c r="D21" s="59">
        <v>276769</v>
      </c>
      <c r="E21" s="62">
        <f t="shared" si="0"/>
        <v>0.10355004021487739</v>
      </c>
      <c r="F21" s="59">
        <v>163000</v>
      </c>
      <c r="G21" s="62">
        <f t="shared" si="3"/>
        <v>0.07645772683710586</v>
      </c>
      <c r="H21" s="60">
        <f t="shared" si="1"/>
        <v>113769</v>
      </c>
      <c r="I21" s="71">
        <f t="shared" si="2"/>
        <v>69.79693251533743</v>
      </c>
    </row>
    <row r="22" spans="1:9" ht="18.75" customHeight="1">
      <c r="A22" s="101"/>
      <c r="B22" s="96" t="s">
        <v>12</v>
      </c>
      <c r="C22" s="96"/>
      <c r="D22" s="59">
        <f>D23+D24</f>
        <v>1981549</v>
      </c>
      <c r="E22" s="62">
        <f t="shared" si="0"/>
        <v>0.7413744987254717</v>
      </c>
      <c r="F22" s="59">
        <f>F23+F24</f>
        <v>1498147</v>
      </c>
      <c r="G22" s="62">
        <f t="shared" si="3"/>
        <v>0.7027295342811634</v>
      </c>
      <c r="H22" s="60">
        <f t="shared" si="1"/>
        <v>483402</v>
      </c>
      <c r="I22" s="71">
        <f t="shared" si="2"/>
        <v>32.26666008075309</v>
      </c>
    </row>
    <row r="23" spans="1:9" ht="18.75" customHeight="1">
      <c r="A23" s="101"/>
      <c r="B23" s="103"/>
      <c r="C23" s="61" t="s">
        <v>13</v>
      </c>
      <c r="D23" s="59">
        <v>1835749</v>
      </c>
      <c r="E23" s="62">
        <f t="shared" si="0"/>
        <v>0.6868250518462</v>
      </c>
      <c r="F23" s="59">
        <v>1389347</v>
      </c>
      <c r="G23" s="62">
        <f t="shared" si="3"/>
        <v>0.6516951742819173</v>
      </c>
      <c r="H23" s="60">
        <f t="shared" si="1"/>
        <v>446402</v>
      </c>
      <c r="I23" s="71">
        <f t="shared" si="2"/>
        <v>32.13034612663359</v>
      </c>
    </row>
    <row r="24" spans="1:9" ht="18.75" customHeight="1">
      <c r="A24" s="101"/>
      <c r="B24" s="89"/>
      <c r="C24" s="61" t="s">
        <v>14</v>
      </c>
      <c r="D24" s="59">
        <v>145800</v>
      </c>
      <c r="E24" s="62">
        <f t="shared" si="0"/>
        <v>0.0545494468792716</v>
      </c>
      <c r="F24" s="59">
        <v>108800</v>
      </c>
      <c r="G24" s="62">
        <f t="shared" si="3"/>
        <v>0.051034359999246125</v>
      </c>
      <c r="H24" s="60">
        <f t="shared" si="1"/>
        <v>37000</v>
      </c>
      <c r="I24" s="71">
        <f t="shared" si="2"/>
        <v>34.00735294117647</v>
      </c>
    </row>
    <row r="25" spans="1:9" ht="20.25" customHeight="1">
      <c r="A25" s="101"/>
      <c r="B25" s="96" t="s">
        <v>16</v>
      </c>
      <c r="C25" s="96"/>
      <c r="D25" s="59">
        <f>SUM(D26:D29)</f>
        <v>489540</v>
      </c>
      <c r="E25" s="62">
        <f t="shared" si="0"/>
        <v>0.1831559411884679</v>
      </c>
      <c r="F25" s="59">
        <f>SUM(F26:F29)</f>
        <v>493300</v>
      </c>
      <c r="G25" s="62">
        <f t="shared" si="3"/>
        <v>0.23139016348922894</v>
      </c>
      <c r="H25" s="59">
        <f>SUM(H26:H29)</f>
        <v>-3760</v>
      </c>
      <c r="I25" s="71">
        <f t="shared" si="2"/>
        <v>-0.7622136630853437</v>
      </c>
    </row>
    <row r="26" spans="1:9" ht="20.25" customHeight="1">
      <c r="A26" s="101"/>
      <c r="B26" s="103"/>
      <c r="C26" s="61" t="s">
        <v>128</v>
      </c>
      <c r="D26" s="59">
        <v>136000</v>
      </c>
      <c r="E26" s="62">
        <f t="shared" si="0"/>
        <v>0.050882885977921385</v>
      </c>
      <c r="F26" s="59">
        <v>136000</v>
      </c>
      <c r="G26" s="62">
        <f t="shared" si="3"/>
        <v>0.06379294999905764</v>
      </c>
      <c r="H26" s="60">
        <f aca="true" t="shared" si="4" ref="H26:H57">D26-F26</f>
        <v>0</v>
      </c>
      <c r="I26" s="71">
        <f t="shared" si="2"/>
        <v>0</v>
      </c>
    </row>
    <row r="27" spans="1:9" ht="20.25" customHeight="1">
      <c r="A27" s="101"/>
      <c r="B27" s="88"/>
      <c r="C27" s="61" t="s">
        <v>185</v>
      </c>
      <c r="D27" s="59">
        <v>30360</v>
      </c>
      <c r="E27" s="62">
        <f t="shared" si="0"/>
        <v>0.011358856016835981</v>
      </c>
      <c r="F27" s="59">
        <v>29960</v>
      </c>
      <c r="G27" s="62">
        <f t="shared" si="3"/>
        <v>0.014053211632145346</v>
      </c>
      <c r="H27" s="60">
        <f t="shared" si="4"/>
        <v>400</v>
      </c>
      <c r="I27" s="71">
        <f t="shared" si="2"/>
        <v>1.335113484646195</v>
      </c>
    </row>
    <row r="28" spans="1:9" ht="20.25" customHeight="1">
      <c r="A28" s="101"/>
      <c r="B28" s="88"/>
      <c r="C28" s="61" t="s">
        <v>186</v>
      </c>
      <c r="D28" s="59">
        <v>218000</v>
      </c>
      <c r="E28" s="62">
        <f t="shared" si="0"/>
        <v>0.0815622731116681</v>
      </c>
      <c r="F28" s="59">
        <v>220000</v>
      </c>
      <c r="G28" s="62">
        <f t="shared" si="3"/>
        <v>0.10319447793965207</v>
      </c>
      <c r="H28" s="60">
        <f t="shared" si="4"/>
        <v>-2000</v>
      </c>
      <c r="I28" s="71">
        <f t="shared" si="2"/>
        <v>-0.9090909090909091</v>
      </c>
    </row>
    <row r="29" spans="1:9" ht="20.25" customHeight="1">
      <c r="A29" s="101"/>
      <c r="B29" s="89"/>
      <c r="C29" s="61" t="s">
        <v>131</v>
      </c>
      <c r="D29" s="59">
        <v>105180</v>
      </c>
      <c r="E29" s="62">
        <f t="shared" si="0"/>
        <v>0.03935192608204243</v>
      </c>
      <c r="F29" s="59">
        <v>107340</v>
      </c>
      <c r="G29" s="62">
        <f t="shared" si="3"/>
        <v>0.050349523918373884</v>
      </c>
      <c r="H29" s="60">
        <f t="shared" si="4"/>
        <v>-2160</v>
      </c>
      <c r="I29" s="71">
        <f t="shared" si="2"/>
        <v>-2.0122973728339857</v>
      </c>
    </row>
    <row r="30" spans="1:9" ht="20.25" customHeight="1">
      <c r="A30" s="101"/>
      <c r="B30" s="96" t="s">
        <v>132</v>
      </c>
      <c r="C30" s="96"/>
      <c r="D30" s="59">
        <f>SUM(D31:D33)</f>
        <v>1338840</v>
      </c>
      <c r="E30" s="62">
        <f t="shared" si="0"/>
        <v>0.5009120813432373</v>
      </c>
      <c r="F30" s="59">
        <f>SUM(F31:F33)</f>
        <v>1338660</v>
      </c>
      <c r="G30" s="62">
        <f t="shared" si="3"/>
        <v>0.6279196356304302</v>
      </c>
      <c r="H30" s="60">
        <f t="shared" si="4"/>
        <v>180</v>
      </c>
      <c r="I30" s="71">
        <f t="shared" si="2"/>
        <v>0.01344628210299852</v>
      </c>
    </row>
    <row r="31" spans="1:9" ht="20.25" customHeight="1">
      <c r="A31" s="101"/>
      <c r="B31" s="103"/>
      <c r="C31" s="61" t="s">
        <v>128</v>
      </c>
      <c r="D31" s="59">
        <v>74400</v>
      </c>
      <c r="E31" s="62">
        <f t="shared" si="0"/>
        <v>0.027835931740862872</v>
      </c>
      <c r="F31" s="59">
        <v>73200</v>
      </c>
      <c r="G31" s="62">
        <f t="shared" si="3"/>
        <v>0.034335617205375146</v>
      </c>
      <c r="H31" s="60">
        <f t="shared" si="4"/>
        <v>1200</v>
      </c>
      <c r="I31" s="71">
        <f t="shared" si="2"/>
        <v>1.639344262295082</v>
      </c>
    </row>
    <row r="32" spans="1:9" ht="20.25" customHeight="1">
      <c r="A32" s="101"/>
      <c r="B32" s="88"/>
      <c r="C32" s="61" t="s">
        <v>129</v>
      </c>
      <c r="D32" s="59">
        <v>962040</v>
      </c>
      <c r="E32" s="62">
        <f t="shared" si="0"/>
        <v>0.35993655607499625</v>
      </c>
      <c r="F32" s="59">
        <v>969180</v>
      </c>
      <c r="G32" s="62">
        <f t="shared" si="3"/>
        <v>0.45460920058887266</v>
      </c>
      <c r="H32" s="60">
        <f t="shared" si="4"/>
        <v>-7140</v>
      </c>
      <c r="I32" s="71">
        <f t="shared" si="2"/>
        <v>-0.7367052559895995</v>
      </c>
    </row>
    <row r="33" spans="1:9" ht="20.25" customHeight="1">
      <c r="A33" s="101"/>
      <c r="B33" s="89"/>
      <c r="C33" s="61" t="s">
        <v>130</v>
      </c>
      <c r="D33" s="59">
        <v>302400</v>
      </c>
      <c r="E33" s="62">
        <f t="shared" si="0"/>
        <v>0.11313959352737812</v>
      </c>
      <c r="F33" s="59">
        <v>296280</v>
      </c>
      <c r="G33" s="62">
        <f t="shared" si="3"/>
        <v>0.13897481783618235</v>
      </c>
      <c r="H33" s="60">
        <f t="shared" si="4"/>
        <v>6120</v>
      </c>
      <c r="I33" s="71">
        <f t="shared" si="2"/>
        <v>2.0656136087484813</v>
      </c>
    </row>
    <row r="34" spans="1:9" ht="20.25" customHeight="1">
      <c r="A34" s="101"/>
      <c r="B34" s="96" t="s">
        <v>18</v>
      </c>
      <c r="C34" s="96"/>
      <c r="D34" s="59">
        <f>SUM(D35:D43)</f>
        <v>543960</v>
      </c>
      <c r="E34" s="62">
        <f t="shared" si="0"/>
        <v>0.20351657835698617</v>
      </c>
      <c r="F34" s="59">
        <f>SUM(F35:F43)</f>
        <v>414800</v>
      </c>
      <c r="G34" s="62">
        <f t="shared" si="3"/>
        <v>0.19456849749712582</v>
      </c>
      <c r="H34" s="60">
        <f t="shared" si="4"/>
        <v>129160</v>
      </c>
      <c r="I34" s="71">
        <f t="shared" si="2"/>
        <v>31.137897782063646</v>
      </c>
    </row>
    <row r="35" spans="1:9" ht="22.5" customHeight="1">
      <c r="A35" s="101"/>
      <c r="B35" s="103"/>
      <c r="C35" s="61" t="s">
        <v>19</v>
      </c>
      <c r="D35" s="59">
        <v>132000</v>
      </c>
      <c r="E35" s="62">
        <f t="shared" si="0"/>
        <v>0.04938633050798252</v>
      </c>
      <c r="F35" s="59">
        <v>132000</v>
      </c>
      <c r="G35" s="62">
        <f t="shared" si="3"/>
        <v>0.061916686763791244</v>
      </c>
      <c r="H35" s="60">
        <f t="shared" si="4"/>
        <v>0</v>
      </c>
      <c r="I35" s="71">
        <f t="shared" si="2"/>
        <v>0</v>
      </c>
    </row>
    <row r="36" spans="1:9" ht="22.5" customHeight="1">
      <c r="A36" s="101"/>
      <c r="B36" s="88"/>
      <c r="C36" s="61" t="s">
        <v>133</v>
      </c>
      <c r="D36" s="59">
        <v>218040</v>
      </c>
      <c r="E36" s="62">
        <f aca="true" t="shared" si="5" ref="E36:E67">D36/$D$4*100</f>
        <v>0.08157723866636749</v>
      </c>
      <c r="F36" s="59">
        <v>108000</v>
      </c>
      <c r="G36" s="62">
        <f t="shared" si="3"/>
        <v>0.05065910735219284</v>
      </c>
      <c r="H36" s="60">
        <f t="shared" si="4"/>
        <v>110040</v>
      </c>
      <c r="I36" s="71">
        <f aca="true" t="shared" si="6" ref="I36:I67">IF(F36=0,0,H36/F36*100)</f>
        <v>101.8888888888889</v>
      </c>
    </row>
    <row r="37" spans="1:9" ht="22.5" customHeight="1">
      <c r="A37" s="101"/>
      <c r="B37" s="88"/>
      <c r="C37" s="61" t="s">
        <v>21</v>
      </c>
      <c r="D37" s="59">
        <v>36000</v>
      </c>
      <c r="E37" s="62">
        <f t="shared" si="5"/>
        <v>0.013468999229449777</v>
      </c>
      <c r="F37" s="59">
        <v>32000</v>
      </c>
      <c r="G37" s="62">
        <f aca="true" t="shared" si="7" ref="G37:G68">F37/$F$4*100</f>
        <v>0.015010105882131211</v>
      </c>
      <c r="H37" s="60">
        <f t="shared" si="4"/>
        <v>4000</v>
      </c>
      <c r="I37" s="71">
        <f t="shared" si="6"/>
        <v>12.5</v>
      </c>
    </row>
    <row r="38" spans="1:9" ht="22.5" customHeight="1">
      <c r="A38" s="101"/>
      <c r="B38" s="88"/>
      <c r="C38" s="61" t="s">
        <v>134</v>
      </c>
      <c r="D38" s="59">
        <v>19400</v>
      </c>
      <c r="E38" s="62">
        <f t="shared" si="5"/>
        <v>0.007258294029203491</v>
      </c>
      <c r="F38" s="59">
        <v>14000</v>
      </c>
      <c r="G38" s="62">
        <f t="shared" si="7"/>
        <v>0.006566921323432405</v>
      </c>
      <c r="H38" s="60">
        <f t="shared" si="4"/>
        <v>5400</v>
      </c>
      <c r="I38" s="71">
        <f t="shared" si="6"/>
        <v>38.57142857142858</v>
      </c>
    </row>
    <row r="39" spans="1:9" ht="22.5" customHeight="1">
      <c r="A39" s="101"/>
      <c r="B39" s="88"/>
      <c r="C39" s="61" t="s">
        <v>135</v>
      </c>
      <c r="D39" s="59">
        <v>57000</v>
      </c>
      <c r="E39" s="62">
        <f t="shared" si="5"/>
        <v>0.021325915446628815</v>
      </c>
      <c r="F39" s="59">
        <v>57000</v>
      </c>
      <c r="G39" s="62">
        <f t="shared" si="7"/>
        <v>0.02673675110254622</v>
      </c>
      <c r="H39" s="60">
        <f t="shared" si="4"/>
        <v>0</v>
      </c>
      <c r="I39" s="71">
        <f t="shared" si="6"/>
        <v>0</v>
      </c>
    </row>
    <row r="40" spans="1:9" ht="22.5" customHeight="1">
      <c r="A40" s="101"/>
      <c r="B40" s="88"/>
      <c r="C40" s="61" t="s">
        <v>23</v>
      </c>
      <c r="D40" s="59">
        <v>68520</v>
      </c>
      <c r="E40" s="62">
        <f t="shared" si="5"/>
        <v>0.025635995200052747</v>
      </c>
      <c r="F40" s="59">
        <v>60000</v>
      </c>
      <c r="G40" s="62">
        <f t="shared" si="7"/>
        <v>0.028143948528996023</v>
      </c>
      <c r="H40" s="60">
        <f t="shared" si="4"/>
        <v>8520</v>
      </c>
      <c r="I40" s="71">
        <f t="shared" si="6"/>
        <v>14.2</v>
      </c>
    </row>
    <row r="41" spans="1:9" ht="22.5" customHeight="1">
      <c r="A41" s="101"/>
      <c r="B41" s="88"/>
      <c r="C41" s="61" t="s">
        <v>136</v>
      </c>
      <c r="D41" s="59">
        <v>5200</v>
      </c>
      <c r="E41" s="62">
        <f t="shared" si="5"/>
        <v>0.0019455221109205235</v>
      </c>
      <c r="F41" s="59">
        <v>5200</v>
      </c>
      <c r="G41" s="62">
        <f t="shared" si="7"/>
        <v>0.002439142205846322</v>
      </c>
      <c r="H41" s="60">
        <f t="shared" si="4"/>
        <v>0</v>
      </c>
      <c r="I41" s="71">
        <f t="shared" si="6"/>
        <v>0</v>
      </c>
    </row>
    <row r="42" spans="1:9" ht="22.5" customHeight="1">
      <c r="A42" s="101"/>
      <c r="B42" s="88"/>
      <c r="C42" s="61" t="s">
        <v>137</v>
      </c>
      <c r="D42" s="59">
        <v>4200</v>
      </c>
      <c r="E42" s="62">
        <f t="shared" si="5"/>
        <v>0.0015713832434358075</v>
      </c>
      <c r="F42" s="59">
        <v>3600</v>
      </c>
      <c r="G42" s="62">
        <f t="shared" si="7"/>
        <v>0.001688636911739761</v>
      </c>
      <c r="H42" s="60">
        <f t="shared" si="4"/>
        <v>600</v>
      </c>
      <c r="I42" s="71">
        <f t="shared" si="6"/>
        <v>16.666666666666664</v>
      </c>
    </row>
    <row r="43" spans="1:9" ht="22.5" customHeight="1">
      <c r="A43" s="101"/>
      <c r="B43" s="89"/>
      <c r="C43" s="63" t="s">
        <v>138</v>
      </c>
      <c r="D43" s="59">
        <v>3600</v>
      </c>
      <c r="E43" s="64">
        <f t="shared" si="5"/>
        <v>0.0013468999229449777</v>
      </c>
      <c r="F43" s="59">
        <v>3000</v>
      </c>
      <c r="G43" s="64">
        <f t="shared" si="7"/>
        <v>0.001407197426449801</v>
      </c>
      <c r="H43" s="65">
        <f t="shared" si="4"/>
        <v>600</v>
      </c>
      <c r="I43" s="72">
        <f t="shared" si="6"/>
        <v>20</v>
      </c>
    </row>
    <row r="44" spans="1:9" ht="21" customHeight="1">
      <c r="A44" s="101"/>
      <c r="B44" s="96" t="s">
        <v>24</v>
      </c>
      <c r="C44" s="96"/>
      <c r="D44" s="59">
        <v>825193</v>
      </c>
      <c r="E44" s="62">
        <f t="shared" si="5"/>
        <v>0.3087367744763153</v>
      </c>
      <c r="F44" s="59">
        <v>716050</v>
      </c>
      <c r="G44" s="62">
        <f t="shared" si="7"/>
        <v>0.3358745724031267</v>
      </c>
      <c r="H44" s="60">
        <f t="shared" si="4"/>
        <v>109143</v>
      </c>
      <c r="I44" s="71">
        <f t="shared" si="6"/>
        <v>15.242371342783326</v>
      </c>
    </row>
    <row r="45" spans="1:9" ht="24" customHeight="1">
      <c r="A45" s="101"/>
      <c r="B45" s="96" t="s">
        <v>27</v>
      </c>
      <c r="C45" s="96"/>
      <c r="D45" s="59">
        <f>D46+D47</f>
        <v>2124000</v>
      </c>
      <c r="E45" s="62">
        <f t="shared" si="5"/>
        <v>0.794670954537537</v>
      </c>
      <c r="F45" s="59">
        <f>F46+F47</f>
        <v>2249000</v>
      </c>
      <c r="G45" s="62">
        <f t="shared" si="7"/>
        <v>1.0549290040285342</v>
      </c>
      <c r="H45" s="60">
        <f t="shared" si="4"/>
        <v>-125000</v>
      </c>
      <c r="I45" s="71">
        <f t="shared" si="6"/>
        <v>-5.558025789239663</v>
      </c>
    </row>
    <row r="46" spans="1:9" ht="24" customHeight="1">
      <c r="A46" s="101"/>
      <c r="B46" s="103"/>
      <c r="C46" s="61" t="s">
        <v>139</v>
      </c>
      <c r="D46" s="59">
        <v>1836000</v>
      </c>
      <c r="E46" s="62">
        <f t="shared" si="5"/>
        <v>0.6869189607019387</v>
      </c>
      <c r="F46" s="59">
        <v>2064000</v>
      </c>
      <c r="G46" s="62">
        <f t="shared" si="7"/>
        <v>0.9681518293974631</v>
      </c>
      <c r="H46" s="60">
        <f t="shared" si="4"/>
        <v>-228000</v>
      </c>
      <c r="I46" s="71">
        <f t="shared" si="6"/>
        <v>-11.046511627906977</v>
      </c>
    </row>
    <row r="47" spans="1:9" ht="24" customHeight="1">
      <c r="A47" s="95"/>
      <c r="B47" s="89"/>
      <c r="C47" s="61" t="s">
        <v>29</v>
      </c>
      <c r="D47" s="59">
        <v>288000</v>
      </c>
      <c r="E47" s="62">
        <f t="shared" si="5"/>
        <v>0.10775199383559822</v>
      </c>
      <c r="F47" s="59">
        <v>185000</v>
      </c>
      <c r="G47" s="62">
        <f t="shared" si="7"/>
        <v>0.08677717463107107</v>
      </c>
      <c r="H47" s="60">
        <f t="shared" si="4"/>
        <v>103000</v>
      </c>
      <c r="I47" s="71">
        <f t="shared" si="6"/>
        <v>55.67567567567567</v>
      </c>
    </row>
    <row r="48" spans="1:9" ht="24" customHeight="1">
      <c r="A48" s="97" t="s">
        <v>140</v>
      </c>
      <c r="B48" s="96"/>
      <c r="C48" s="96"/>
      <c r="D48" s="59">
        <f>SUM(D49,D60,D61,D64,D68,D69,D70,D80,D84)</f>
        <v>51587861</v>
      </c>
      <c r="E48" s="62">
        <f t="shared" si="5"/>
        <v>19.301023890498954</v>
      </c>
      <c r="F48" s="59">
        <f>SUM(F49,F60,F61,F64,F68,F69,F70,F80,F84)</f>
        <v>41029652</v>
      </c>
      <c r="G48" s="62">
        <f t="shared" si="7"/>
        <v>19.245606900843644</v>
      </c>
      <c r="H48" s="60">
        <f t="shared" si="4"/>
        <v>10558209</v>
      </c>
      <c r="I48" s="71">
        <f t="shared" si="6"/>
        <v>25.73311857482973</v>
      </c>
    </row>
    <row r="49" spans="1:9" ht="24" customHeight="1">
      <c r="A49" s="100"/>
      <c r="B49" s="96" t="s">
        <v>32</v>
      </c>
      <c r="C49" s="96"/>
      <c r="D49" s="59">
        <f>SUM(D50:D59)</f>
        <v>21295375</v>
      </c>
      <c r="E49" s="62">
        <f t="shared" si="5"/>
        <v>7.967427485162336</v>
      </c>
      <c r="F49" s="59">
        <f>SUM(F50:F59)</f>
        <v>15773979</v>
      </c>
      <c r="G49" s="62">
        <f t="shared" si="7"/>
        <v>7.399034217891069</v>
      </c>
      <c r="H49" s="60">
        <f t="shared" si="4"/>
        <v>5521396</v>
      </c>
      <c r="I49" s="71">
        <f t="shared" si="6"/>
        <v>35.003191014771865</v>
      </c>
    </row>
    <row r="50" spans="1:9" ht="24" customHeight="1">
      <c r="A50" s="101"/>
      <c r="B50" s="103"/>
      <c r="C50" s="61" t="s">
        <v>33</v>
      </c>
      <c r="D50" s="59">
        <v>18057194</v>
      </c>
      <c r="E50" s="62">
        <f t="shared" si="5"/>
        <v>6.755898113111811</v>
      </c>
      <c r="F50" s="59">
        <v>12847491</v>
      </c>
      <c r="G50" s="62">
        <f t="shared" si="7"/>
        <v>6.026318757178994</v>
      </c>
      <c r="H50" s="60">
        <f t="shared" si="4"/>
        <v>5209703</v>
      </c>
      <c r="I50" s="71">
        <f t="shared" si="6"/>
        <v>40.55035337249896</v>
      </c>
    </row>
    <row r="51" spans="1:9" ht="24" customHeight="1">
      <c r="A51" s="101"/>
      <c r="B51" s="88"/>
      <c r="C51" s="61" t="s">
        <v>141</v>
      </c>
      <c r="D51" s="59">
        <v>402600</v>
      </c>
      <c r="E51" s="62">
        <f t="shared" si="5"/>
        <v>0.15062830804934668</v>
      </c>
      <c r="F51" s="59">
        <v>416600</v>
      </c>
      <c r="G51" s="62">
        <f t="shared" si="7"/>
        <v>0.19541281595299573</v>
      </c>
      <c r="H51" s="60">
        <f t="shared" si="4"/>
        <v>-14000</v>
      </c>
      <c r="I51" s="71">
        <f t="shared" si="6"/>
        <v>-3.3605376860297644</v>
      </c>
    </row>
    <row r="52" spans="1:9" ht="24" customHeight="1">
      <c r="A52" s="101"/>
      <c r="B52" s="88"/>
      <c r="C52" s="61" t="s">
        <v>34</v>
      </c>
      <c r="D52" s="59">
        <v>24300</v>
      </c>
      <c r="E52" s="62">
        <f t="shared" si="5"/>
        <v>0.0090915744798786</v>
      </c>
      <c r="F52" s="59">
        <v>11000</v>
      </c>
      <c r="G52" s="62">
        <f t="shared" si="7"/>
        <v>0.005159723896982604</v>
      </c>
      <c r="H52" s="60">
        <f t="shared" si="4"/>
        <v>13300</v>
      </c>
      <c r="I52" s="71">
        <f t="shared" si="6"/>
        <v>120.9090909090909</v>
      </c>
    </row>
    <row r="53" spans="1:9" ht="24" customHeight="1">
      <c r="A53" s="101"/>
      <c r="B53" s="88"/>
      <c r="C53" s="61" t="s">
        <v>142</v>
      </c>
      <c r="D53" s="59">
        <v>22680</v>
      </c>
      <c r="E53" s="62">
        <f t="shared" si="5"/>
        <v>0.00848546951455336</v>
      </c>
      <c r="F53" s="59">
        <v>18900</v>
      </c>
      <c r="G53" s="62">
        <f t="shared" si="7"/>
        <v>0.008865343786633745</v>
      </c>
      <c r="H53" s="60">
        <f t="shared" si="4"/>
        <v>3780</v>
      </c>
      <c r="I53" s="71">
        <f t="shared" si="6"/>
        <v>20</v>
      </c>
    </row>
    <row r="54" spans="1:9" ht="24" customHeight="1">
      <c r="A54" s="101"/>
      <c r="B54" s="88"/>
      <c r="C54" s="61" t="s">
        <v>143</v>
      </c>
      <c r="D54" s="59">
        <v>959400</v>
      </c>
      <c r="E54" s="62">
        <f t="shared" si="5"/>
        <v>0.3589488294648366</v>
      </c>
      <c r="F54" s="59">
        <v>963700</v>
      </c>
      <c r="G54" s="62">
        <f t="shared" si="7"/>
        <v>0.45203871995655776</v>
      </c>
      <c r="H54" s="60">
        <f t="shared" si="4"/>
        <v>-4300</v>
      </c>
      <c r="I54" s="71">
        <f t="shared" si="6"/>
        <v>-0.4461969492580679</v>
      </c>
    </row>
    <row r="55" spans="1:9" ht="24" customHeight="1">
      <c r="A55" s="101"/>
      <c r="B55" s="88"/>
      <c r="C55" s="61" t="s">
        <v>144</v>
      </c>
      <c r="D55" s="59">
        <v>12000</v>
      </c>
      <c r="E55" s="62">
        <f t="shared" si="5"/>
        <v>0.004489666409816593</v>
      </c>
      <c r="F55" s="59">
        <v>58414</v>
      </c>
      <c r="G55" s="62">
        <f t="shared" si="7"/>
        <v>0.027400010156212892</v>
      </c>
      <c r="H55" s="60">
        <f t="shared" si="4"/>
        <v>-46414</v>
      </c>
      <c r="I55" s="71">
        <f t="shared" si="6"/>
        <v>-79.45697949121787</v>
      </c>
    </row>
    <row r="56" spans="1:9" ht="24" customHeight="1">
      <c r="A56" s="101"/>
      <c r="B56" s="88"/>
      <c r="C56" s="61" t="s">
        <v>145</v>
      </c>
      <c r="D56" s="59">
        <v>9600</v>
      </c>
      <c r="E56" s="62">
        <f t="shared" si="5"/>
        <v>0.0035917331278532746</v>
      </c>
      <c r="F56" s="59">
        <v>36000</v>
      </c>
      <c r="G56" s="62">
        <f t="shared" si="7"/>
        <v>0.01688636911739761</v>
      </c>
      <c r="H56" s="60">
        <f t="shared" si="4"/>
        <v>-26400</v>
      </c>
      <c r="I56" s="71">
        <f t="shared" si="6"/>
        <v>-73.33333333333333</v>
      </c>
    </row>
    <row r="57" spans="1:9" ht="24" customHeight="1">
      <c r="A57" s="101"/>
      <c r="B57" s="88"/>
      <c r="C57" s="61" t="s">
        <v>146</v>
      </c>
      <c r="D57" s="59">
        <v>97147</v>
      </c>
      <c r="E57" s="62">
        <f t="shared" si="5"/>
        <v>0.03634646855953771</v>
      </c>
      <c r="F57" s="59">
        <v>71004</v>
      </c>
      <c r="G57" s="62">
        <f t="shared" si="7"/>
        <v>0.03330554868921389</v>
      </c>
      <c r="H57" s="60">
        <f t="shared" si="4"/>
        <v>26143</v>
      </c>
      <c r="I57" s="71">
        <f t="shared" si="6"/>
        <v>36.81905244774942</v>
      </c>
    </row>
    <row r="58" spans="1:9" ht="24" customHeight="1">
      <c r="A58" s="101"/>
      <c r="B58" s="88"/>
      <c r="C58" s="61" t="s">
        <v>147</v>
      </c>
      <c r="D58" s="59">
        <v>497280</v>
      </c>
      <c r="E58" s="62">
        <f t="shared" si="5"/>
        <v>0.18605177602279963</v>
      </c>
      <c r="F58" s="59">
        <v>392973</v>
      </c>
      <c r="G58" s="62">
        <f t="shared" si="7"/>
        <v>0.18433019808808587</v>
      </c>
      <c r="H58" s="60">
        <f aca="true" t="shared" si="8" ref="H58:H90">D58-F58</f>
        <v>104307</v>
      </c>
      <c r="I58" s="71">
        <f t="shared" si="6"/>
        <v>26.543044942018916</v>
      </c>
    </row>
    <row r="59" spans="1:9" ht="24" customHeight="1">
      <c r="A59" s="101"/>
      <c r="B59" s="89"/>
      <c r="C59" s="61" t="s">
        <v>148</v>
      </c>
      <c r="D59" s="59">
        <v>1213174</v>
      </c>
      <c r="E59" s="62">
        <f t="shared" si="5"/>
        <v>0.45389554642190294</v>
      </c>
      <c r="F59" s="59">
        <v>957897</v>
      </c>
      <c r="G59" s="62">
        <f t="shared" si="7"/>
        <v>0.44931673106799497</v>
      </c>
      <c r="H59" s="60">
        <f t="shared" si="8"/>
        <v>255277</v>
      </c>
      <c r="I59" s="71">
        <f t="shared" si="6"/>
        <v>26.649733739640062</v>
      </c>
    </row>
    <row r="60" spans="1:9" ht="24" customHeight="1">
      <c r="A60" s="95"/>
      <c r="B60" s="96" t="s">
        <v>149</v>
      </c>
      <c r="C60" s="96"/>
      <c r="D60" s="59">
        <v>25000</v>
      </c>
      <c r="E60" s="62">
        <f t="shared" si="5"/>
        <v>0.009353471687117901</v>
      </c>
      <c r="F60" s="59">
        <v>20000</v>
      </c>
      <c r="G60" s="62">
        <f t="shared" si="7"/>
        <v>0.009381316176332007</v>
      </c>
      <c r="H60" s="60">
        <f t="shared" si="8"/>
        <v>5000</v>
      </c>
      <c r="I60" s="71">
        <f t="shared" si="6"/>
        <v>25</v>
      </c>
    </row>
    <row r="61" spans="1:9" ht="21" customHeight="1">
      <c r="A61" s="100"/>
      <c r="B61" s="96" t="s">
        <v>37</v>
      </c>
      <c r="C61" s="96"/>
      <c r="D61" s="59">
        <f>D62+D63</f>
        <v>1844800</v>
      </c>
      <c r="E61" s="62">
        <f t="shared" si="5"/>
        <v>0.6902113827358042</v>
      </c>
      <c r="F61" s="59">
        <f>F62+F63</f>
        <v>1007740</v>
      </c>
      <c r="G61" s="62">
        <f t="shared" si="7"/>
        <v>0.47269637817684085</v>
      </c>
      <c r="H61" s="60">
        <f t="shared" si="8"/>
        <v>837060</v>
      </c>
      <c r="I61" s="71">
        <f t="shared" si="6"/>
        <v>83.06309167047056</v>
      </c>
    </row>
    <row r="62" spans="1:9" ht="21" customHeight="1">
      <c r="A62" s="101"/>
      <c r="B62" s="103"/>
      <c r="C62" s="61" t="s">
        <v>150</v>
      </c>
      <c r="D62" s="59">
        <v>724450</v>
      </c>
      <c r="E62" s="62">
        <f t="shared" si="5"/>
        <v>0.2710449025493025</v>
      </c>
      <c r="F62" s="59">
        <v>557740</v>
      </c>
      <c r="G62" s="62">
        <f t="shared" si="7"/>
        <v>0.2616167642093707</v>
      </c>
      <c r="H62" s="60">
        <f t="shared" si="8"/>
        <v>166710</v>
      </c>
      <c r="I62" s="71">
        <f t="shared" si="6"/>
        <v>29.890271452648186</v>
      </c>
    </row>
    <row r="63" spans="1:9" ht="21" customHeight="1">
      <c r="A63" s="101"/>
      <c r="B63" s="89"/>
      <c r="C63" s="61" t="s">
        <v>151</v>
      </c>
      <c r="D63" s="59">
        <v>1120350</v>
      </c>
      <c r="E63" s="62">
        <f t="shared" si="5"/>
        <v>0.41916648018650166</v>
      </c>
      <c r="F63" s="59">
        <v>450000</v>
      </c>
      <c r="G63" s="62">
        <f t="shared" si="7"/>
        <v>0.21107961396747013</v>
      </c>
      <c r="H63" s="60">
        <f t="shared" si="8"/>
        <v>670350</v>
      </c>
      <c r="I63" s="71">
        <f t="shared" si="6"/>
        <v>148.96666666666667</v>
      </c>
    </row>
    <row r="64" spans="1:9" ht="21" customHeight="1">
      <c r="A64" s="101"/>
      <c r="B64" s="96" t="s">
        <v>38</v>
      </c>
      <c r="C64" s="96"/>
      <c r="D64" s="59">
        <f>SUM(D65:D67)</f>
        <v>2543503</v>
      </c>
      <c r="E64" s="62">
        <f t="shared" si="5"/>
        <v>0.9516233318639779</v>
      </c>
      <c r="F64" s="59">
        <f>SUM(F65:F67)</f>
        <v>2774524</v>
      </c>
      <c r="G64" s="62">
        <f t="shared" si="7"/>
        <v>1.3014343441410692</v>
      </c>
      <c r="H64" s="60">
        <f t="shared" si="8"/>
        <v>-231021</v>
      </c>
      <c r="I64" s="71">
        <f t="shared" si="6"/>
        <v>-8.326509339980479</v>
      </c>
    </row>
    <row r="65" spans="1:9" ht="21" customHeight="1">
      <c r="A65" s="101"/>
      <c r="B65" s="103"/>
      <c r="C65" s="61" t="s">
        <v>39</v>
      </c>
      <c r="D65" s="59">
        <v>2035432</v>
      </c>
      <c r="E65" s="62">
        <f t="shared" si="5"/>
        <v>0.7615342233221506</v>
      </c>
      <c r="F65" s="59">
        <v>2111608</v>
      </c>
      <c r="G65" s="62">
        <f t="shared" si="7"/>
        <v>0.9904831144236037</v>
      </c>
      <c r="H65" s="60">
        <f t="shared" si="8"/>
        <v>-76176</v>
      </c>
      <c r="I65" s="71">
        <f t="shared" si="6"/>
        <v>-3.6074877534087766</v>
      </c>
    </row>
    <row r="66" spans="1:9" ht="21" customHeight="1">
      <c r="A66" s="101"/>
      <c r="B66" s="88"/>
      <c r="C66" s="61" t="s">
        <v>152</v>
      </c>
      <c r="D66" s="59">
        <v>508071</v>
      </c>
      <c r="E66" s="62">
        <f t="shared" si="5"/>
        <v>0.19008910854182717</v>
      </c>
      <c r="F66" s="59">
        <v>659416</v>
      </c>
      <c r="G66" s="62">
        <f t="shared" si="7"/>
        <v>0.30930949938660734</v>
      </c>
      <c r="H66" s="60">
        <f t="shared" si="8"/>
        <v>-151345</v>
      </c>
      <c r="I66" s="71">
        <f t="shared" si="6"/>
        <v>-22.951369090225292</v>
      </c>
    </row>
    <row r="67" spans="1:9" ht="21" customHeight="1">
      <c r="A67" s="101"/>
      <c r="B67" s="89"/>
      <c r="C67" s="61" t="s">
        <v>153</v>
      </c>
      <c r="D67" s="59">
        <f>'세출총괄(성질별) (일반)'!D67+'세출총괄(성질별) (특별)'!D67</f>
        <v>0</v>
      </c>
      <c r="E67" s="62">
        <f t="shared" si="5"/>
        <v>0</v>
      </c>
      <c r="F67" s="59">
        <v>3500</v>
      </c>
      <c r="G67" s="62">
        <f t="shared" si="7"/>
        <v>0.0016417303308581012</v>
      </c>
      <c r="H67" s="66">
        <f t="shared" si="8"/>
        <v>-3500</v>
      </c>
      <c r="I67" s="71">
        <f t="shared" si="6"/>
        <v>-100</v>
      </c>
    </row>
    <row r="68" spans="1:9" ht="21" customHeight="1">
      <c r="A68" s="101"/>
      <c r="B68" s="96" t="s">
        <v>40</v>
      </c>
      <c r="C68" s="96"/>
      <c r="D68" s="59">
        <v>650</v>
      </c>
      <c r="E68" s="62">
        <f aca="true" t="shared" si="9" ref="E68:E100">D68/$D$4*100</f>
        <v>0.00024319026386506544</v>
      </c>
      <c r="F68" s="59">
        <v>650</v>
      </c>
      <c r="G68" s="62">
        <f t="shared" si="7"/>
        <v>0.0003048927757307902</v>
      </c>
      <c r="H68" s="60">
        <f t="shared" si="8"/>
        <v>0</v>
      </c>
      <c r="I68" s="71">
        <f aca="true" t="shared" si="10" ref="I68:I100">IF(F68=0,0,H68/F68*100)</f>
        <v>0</v>
      </c>
    </row>
    <row r="69" spans="1:9" ht="21" customHeight="1">
      <c r="A69" s="101"/>
      <c r="B69" s="96" t="s">
        <v>41</v>
      </c>
      <c r="C69" s="96"/>
      <c r="D69" s="59">
        <v>29000</v>
      </c>
      <c r="E69" s="62">
        <f t="shared" si="9"/>
        <v>0.010850027157056767</v>
      </c>
      <c r="F69" s="59">
        <v>140000</v>
      </c>
      <c r="G69" s="62">
        <f aca="true" t="shared" si="11" ref="G69:G101">F69/$F$4*100</f>
        <v>0.06566921323432405</v>
      </c>
      <c r="H69" s="60">
        <f t="shared" si="8"/>
        <v>-111000</v>
      </c>
      <c r="I69" s="71">
        <f t="shared" si="10"/>
        <v>-79.28571428571428</v>
      </c>
    </row>
    <row r="70" spans="1:9" ht="21" customHeight="1">
      <c r="A70" s="101"/>
      <c r="B70" s="96" t="s">
        <v>42</v>
      </c>
      <c r="C70" s="96"/>
      <c r="D70" s="59">
        <f>SUM(D71:D79)</f>
        <v>23814371</v>
      </c>
      <c r="E70" s="62">
        <f t="shared" si="9"/>
        <v>8.909881795800866</v>
      </c>
      <c r="F70" s="59">
        <f>SUM(F71:F79)</f>
        <v>19531102</v>
      </c>
      <c r="G70" s="62">
        <f t="shared" si="11"/>
        <v>9.16137215670952</v>
      </c>
      <c r="H70" s="60">
        <f t="shared" si="8"/>
        <v>4283269</v>
      </c>
      <c r="I70" s="71">
        <f t="shared" si="10"/>
        <v>21.930503460583022</v>
      </c>
    </row>
    <row r="71" spans="1:9" ht="21" customHeight="1">
      <c r="A71" s="101"/>
      <c r="B71" s="103"/>
      <c r="C71" s="61" t="s">
        <v>43</v>
      </c>
      <c r="D71" s="59">
        <v>1091238</v>
      </c>
      <c r="E71" s="62">
        <f t="shared" si="9"/>
        <v>0.40827454947628655</v>
      </c>
      <c r="F71" s="59">
        <v>987392</v>
      </c>
      <c r="G71" s="62">
        <f t="shared" si="11"/>
        <v>0.4631518270990407</v>
      </c>
      <c r="H71" s="60">
        <f t="shared" si="8"/>
        <v>103846</v>
      </c>
      <c r="I71" s="71">
        <f t="shared" si="10"/>
        <v>10.517200868550686</v>
      </c>
    </row>
    <row r="72" spans="1:9" ht="21" customHeight="1">
      <c r="A72" s="101"/>
      <c r="B72" s="88"/>
      <c r="C72" s="61" t="s">
        <v>154</v>
      </c>
      <c r="D72" s="59">
        <v>3340567</v>
      </c>
      <c r="E72" s="62">
        <f t="shared" si="9"/>
        <v>1.2498359541368154</v>
      </c>
      <c r="F72" s="59">
        <v>2423071</v>
      </c>
      <c r="G72" s="62">
        <f t="shared" si="11"/>
        <v>1.1365797584350488</v>
      </c>
      <c r="H72" s="60">
        <f t="shared" si="8"/>
        <v>917496</v>
      </c>
      <c r="I72" s="71">
        <f t="shared" si="10"/>
        <v>37.865006844619906</v>
      </c>
    </row>
    <row r="73" spans="1:9" ht="21" customHeight="1">
      <c r="A73" s="101"/>
      <c r="B73" s="88"/>
      <c r="C73" s="61" t="s">
        <v>155</v>
      </c>
      <c r="D73" s="59">
        <v>10817940</v>
      </c>
      <c r="E73" s="62">
        <f t="shared" si="9"/>
        <v>4.04741182011761</v>
      </c>
      <c r="F73" s="59">
        <v>8229826</v>
      </c>
      <c r="G73" s="62">
        <f t="shared" si="11"/>
        <v>3.860329989109887</v>
      </c>
      <c r="H73" s="60">
        <f t="shared" si="8"/>
        <v>2588114</v>
      </c>
      <c r="I73" s="71">
        <f t="shared" si="10"/>
        <v>31.44797958061325</v>
      </c>
    </row>
    <row r="74" spans="1:9" ht="21" customHeight="1">
      <c r="A74" s="101"/>
      <c r="B74" s="88"/>
      <c r="C74" s="61" t="s">
        <v>156</v>
      </c>
      <c r="D74" s="59">
        <v>1431500</v>
      </c>
      <c r="E74" s="62">
        <f t="shared" si="9"/>
        <v>0.5355797888043711</v>
      </c>
      <c r="F74" s="59">
        <v>1292400</v>
      </c>
      <c r="G74" s="62">
        <f t="shared" si="11"/>
        <v>0.6062206513145743</v>
      </c>
      <c r="H74" s="60">
        <f t="shared" si="8"/>
        <v>139100</v>
      </c>
      <c r="I74" s="71">
        <f t="shared" si="10"/>
        <v>10.762921696069329</v>
      </c>
    </row>
    <row r="75" spans="1:9" ht="21" customHeight="1">
      <c r="A75" s="101"/>
      <c r="B75" s="88"/>
      <c r="C75" s="61" t="s">
        <v>157</v>
      </c>
      <c r="D75" s="59">
        <v>2003101</v>
      </c>
      <c r="E75" s="62">
        <f t="shared" si="9"/>
        <v>0.7494379395975023</v>
      </c>
      <c r="F75" s="59">
        <v>1612930</v>
      </c>
      <c r="G75" s="62">
        <f t="shared" si="11"/>
        <v>0.7565703150145592</v>
      </c>
      <c r="H75" s="60">
        <f t="shared" si="8"/>
        <v>390171</v>
      </c>
      <c r="I75" s="71">
        <f t="shared" si="10"/>
        <v>24.19020044267265</v>
      </c>
    </row>
    <row r="76" spans="1:9" ht="21" customHeight="1">
      <c r="A76" s="101"/>
      <c r="B76" s="88"/>
      <c r="C76" s="61" t="s">
        <v>158</v>
      </c>
      <c r="D76" s="59">
        <v>367173</v>
      </c>
      <c r="E76" s="62">
        <f t="shared" si="9"/>
        <v>0.13737369039096564</v>
      </c>
      <c r="F76" s="59">
        <v>302493</v>
      </c>
      <c r="G76" s="62">
        <f t="shared" si="11"/>
        <v>0.1418891237063599</v>
      </c>
      <c r="H76" s="60">
        <f t="shared" si="8"/>
        <v>64680</v>
      </c>
      <c r="I76" s="71">
        <f t="shared" si="10"/>
        <v>21.382312979143318</v>
      </c>
    </row>
    <row r="77" spans="1:9" ht="21" customHeight="1">
      <c r="A77" s="101"/>
      <c r="B77" s="88"/>
      <c r="C77" s="61" t="s">
        <v>159</v>
      </c>
      <c r="D77" s="59">
        <v>50000</v>
      </c>
      <c r="E77" s="62">
        <f t="shared" si="9"/>
        <v>0.018706943374235802</v>
      </c>
      <c r="F77" s="59">
        <v>50000</v>
      </c>
      <c r="G77" s="62">
        <f t="shared" si="11"/>
        <v>0.023453290440830016</v>
      </c>
      <c r="H77" s="60">
        <f t="shared" si="8"/>
        <v>0</v>
      </c>
      <c r="I77" s="71">
        <f t="shared" si="10"/>
        <v>0</v>
      </c>
    </row>
    <row r="78" spans="1:9" ht="21" customHeight="1">
      <c r="A78" s="101"/>
      <c r="B78" s="88"/>
      <c r="C78" s="61" t="s">
        <v>187</v>
      </c>
      <c r="D78" s="59">
        <v>280000</v>
      </c>
      <c r="E78" s="62">
        <f t="shared" si="9"/>
        <v>0.10475888289572048</v>
      </c>
      <c r="F78" s="59">
        <v>200000</v>
      </c>
      <c r="G78" s="62">
        <f t="shared" si="11"/>
        <v>0.09381316176332007</v>
      </c>
      <c r="H78" s="60">
        <f t="shared" si="8"/>
        <v>80000</v>
      </c>
      <c r="I78" s="71">
        <f t="shared" si="10"/>
        <v>40</v>
      </c>
    </row>
    <row r="79" spans="1:9" ht="21" customHeight="1">
      <c r="A79" s="101"/>
      <c r="B79" s="89"/>
      <c r="C79" s="61" t="s">
        <v>160</v>
      </c>
      <c r="D79" s="59">
        <v>4432852</v>
      </c>
      <c r="E79" s="62">
        <f t="shared" si="9"/>
        <v>1.6585022270073586</v>
      </c>
      <c r="F79" s="59">
        <v>4432990</v>
      </c>
      <c r="G79" s="62">
        <f t="shared" si="11"/>
        <v>2.0793640398259012</v>
      </c>
      <c r="H79" s="60">
        <f t="shared" si="8"/>
        <v>-138</v>
      </c>
      <c r="I79" s="71">
        <f t="shared" si="10"/>
        <v>-0.003113023038626299</v>
      </c>
    </row>
    <row r="80" spans="1:9" ht="21" customHeight="1">
      <c r="A80" s="101"/>
      <c r="B80" s="96" t="s">
        <v>161</v>
      </c>
      <c r="C80" s="96"/>
      <c r="D80" s="59">
        <f>SUM(D81:D83)</f>
        <v>1776859</v>
      </c>
      <c r="E80" s="62">
        <f t="shared" si="9"/>
        <v>0.6647920139400251</v>
      </c>
      <c r="F80" s="59">
        <f>SUM(F81:F83)</f>
        <v>1659794</v>
      </c>
      <c r="G80" s="62">
        <f t="shared" si="11"/>
        <v>0.7785526150789404</v>
      </c>
      <c r="H80" s="60">
        <f t="shared" si="8"/>
        <v>117065</v>
      </c>
      <c r="I80" s="71">
        <f t="shared" si="10"/>
        <v>7.052983683517352</v>
      </c>
    </row>
    <row r="81" spans="1:9" ht="21" customHeight="1">
      <c r="A81" s="101"/>
      <c r="B81" s="103"/>
      <c r="C81" s="61" t="s">
        <v>162</v>
      </c>
      <c r="D81" s="59">
        <v>909718</v>
      </c>
      <c r="E81" s="62">
        <f t="shared" si="9"/>
        <v>0.3403608622504609</v>
      </c>
      <c r="F81" s="59">
        <v>908682</v>
      </c>
      <c r="G81" s="62">
        <f t="shared" si="11"/>
        <v>0.42623165728708606</v>
      </c>
      <c r="H81" s="60">
        <f t="shared" si="8"/>
        <v>1036</v>
      </c>
      <c r="I81" s="71">
        <f t="shared" si="10"/>
        <v>0.11401128227476719</v>
      </c>
    </row>
    <row r="82" spans="1:9" ht="21" customHeight="1">
      <c r="A82" s="101"/>
      <c r="B82" s="88"/>
      <c r="C82" s="61" t="s">
        <v>163</v>
      </c>
      <c r="D82" s="59">
        <v>837141</v>
      </c>
      <c r="E82" s="62">
        <f t="shared" si="9"/>
        <v>0.3132069856650227</v>
      </c>
      <c r="F82" s="59">
        <v>731112</v>
      </c>
      <c r="G82" s="62">
        <f t="shared" si="11"/>
        <v>0.3429396416155223</v>
      </c>
      <c r="H82" s="60">
        <f t="shared" si="8"/>
        <v>106029</v>
      </c>
      <c r="I82" s="71">
        <f t="shared" si="10"/>
        <v>14.502429176377902</v>
      </c>
    </row>
    <row r="83" spans="1:9" ht="21" customHeight="1">
      <c r="A83" s="101"/>
      <c r="B83" s="89"/>
      <c r="C83" s="61" t="s">
        <v>164</v>
      </c>
      <c r="D83" s="59">
        <v>30000</v>
      </c>
      <c r="E83" s="62">
        <f t="shared" si="9"/>
        <v>0.011224166024541482</v>
      </c>
      <c r="F83" s="59">
        <v>20000</v>
      </c>
      <c r="G83" s="62">
        <f t="shared" si="11"/>
        <v>0.009381316176332007</v>
      </c>
      <c r="H83" s="60">
        <f t="shared" si="8"/>
        <v>10000</v>
      </c>
      <c r="I83" s="71">
        <f t="shared" si="10"/>
        <v>50</v>
      </c>
    </row>
    <row r="84" spans="1:9" ht="21" customHeight="1">
      <c r="A84" s="101"/>
      <c r="B84" s="96" t="s">
        <v>165</v>
      </c>
      <c r="C84" s="96"/>
      <c r="D84" s="59">
        <f>D85+D86</f>
        <v>258303</v>
      </c>
      <c r="E84" s="62">
        <f t="shared" si="9"/>
        <v>0.09664119188790461</v>
      </c>
      <c r="F84" s="59">
        <f>F85+F86</f>
        <v>121863</v>
      </c>
      <c r="G84" s="62">
        <f t="shared" si="11"/>
        <v>0.05716176665981736</v>
      </c>
      <c r="H84" s="60">
        <f t="shared" si="8"/>
        <v>136440</v>
      </c>
      <c r="I84" s="71">
        <f t="shared" si="10"/>
        <v>111.96179316117278</v>
      </c>
    </row>
    <row r="85" spans="1:9" ht="21" customHeight="1">
      <c r="A85" s="101"/>
      <c r="B85" s="103"/>
      <c r="C85" s="67" t="s">
        <v>166</v>
      </c>
      <c r="D85" s="59">
        <v>154000</v>
      </c>
      <c r="E85" s="62">
        <f t="shared" si="9"/>
        <v>0.05761738559264628</v>
      </c>
      <c r="F85" s="59">
        <v>0</v>
      </c>
      <c r="G85" s="62">
        <f t="shared" si="11"/>
        <v>0</v>
      </c>
      <c r="H85" s="60">
        <f t="shared" si="8"/>
        <v>154000</v>
      </c>
      <c r="I85" s="71">
        <f t="shared" si="10"/>
        <v>0</v>
      </c>
    </row>
    <row r="86" spans="1:9" ht="21" customHeight="1">
      <c r="A86" s="95"/>
      <c r="B86" s="89"/>
      <c r="C86" s="61" t="s">
        <v>167</v>
      </c>
      <c r="D86" s="59">
        <v>104303</v>
      </c>
      <c r="E86" s="62">
        <f t="shared" si="9"/>
        <v>0.03902380629525834</v>
      </c>
      <c r="F86" s="59">
        <v>121863</v>
      </c>
      <c r="G86" s="62">
        <f t="shared" si="11"/>
        <v>0.05716176665981736</v>
      </c>
      <c r="H86" s="60">
        <f t="shared" si="8"/>
        <v>-17560</v>
      </c>
      <c r="I86" s="71">
        <f t="shared" si="10"/>
        <v>-14.409623921945137</v>
      </c>
    </row>
    <row r="87" spans="1:9" ht="21" customHeight="1">
      <c r="A87" s="97" t="s">
        <v>46</v>
      </c>
      <c r="B87" s="96"/>
      <c r="C87" s="96"/>
      <c r="D87" s="59">
        <f>SUM(D88,D96,D99,D102)</f>
        <v>152767944</v>
      </c>
      <c r="E87" s="62">
        <f t="shared" si="9"/>
        <v>57.15642555612852</v>
      </c>
      <c r="F87" s="59">
        <f>SUM(F88,F96,F99,F102)</f>
        <v>118514592</v>
      </c>
      <c r="G87" s="62">
        <f t="shared" si="11"/>
        <v>55.591142953049385</v>
      </c>
      <c r="H87" s="60">
        <f t="shared" si="8"/>
        <v>34253352</v>
      </c>
      <c r="I87" s="71">
        <f t="shared" si="10"/>
        <v>28.902223280657285</v>
      </c>
    </row>
    <row r="88" spans="1:9" ht="21" customHeight="1">
      <c r="A88" s="73"/>
      <c r="B88" s="96" t="s">
        <v>47</v>
      </c>
      <c r="C88" s="96"/>
      <c r="D88" s="59">
        <f>SUM(D89:D95)</f>
        <v>99367755</v>
      </c>
      <c r="E88" s="62">
        <f t="shared" si="9"/>
        <v>37.17733932019873</v>
      </c>
      <c r="F88" s="59">
        <f>SUM(F89:F95)</f>
        <v>85713447</v>
      </c>
      <c r="G88" s="62">
        <f t="shared" si="11"/>
        <v>40.205247343513804</v>
      </c>
      <c r="H88" s="60">
        <f t="shared" si="8"/>
        <v>13654308</v>
      </c>
      <c r="I88" s="71">
        <f t="shared" si="10"/>
        <v>15.930181876829666</v>
      </c>
    </row>
    <row r="89" spans="1:9" ht="21" customHeight="1">
      <c r="A89" s="74"/>
      <c r="B89" s="103"/>
      <c r="C89" s="61" t="s">
        <v>168</v>
      </c>
      <c r="D89" s="59">
        <v>701753</v>
      </c>
      <c r="E89" s="62">
        <f t="shared" si="9"/>
        <v>0.2625530726740019</v>
      </c>
      <c r="F89" s="59">
        <v>0</v>
      </c>
      <c r="G89" s="62">
        <f t="shared" si="11"/>
        <v>0</v>
      </c>
      <c r="H89" s="60">
        <f t="shared" si="8"/>
        <v>701753</v>
      </c>
      <c r="I89" s="71">
        <f t="shared" si="10"/>
        <v>0</v>
      </c>
    </row>
    <row r="90" spans="1:9" ht="21" customHeight="1">
      <c r="A90" s="74"/>
      <c r="B90" s="88"/>
      <c r="C90" s="61" t="s">
        <v>169</v>
      </c>
      <c r="D90" s="59">
        <v>2634773</v>
      </c>
      <c r="E90" s="62">
        <f t="shared" si="9"/>
        <v>0.9857709862993077</v>
      </c>
      <c r="F90" s="59">
        <v>0</v>
      </c>
      <c r="G90" s="62">
        <f t="shared" si="11"/>
        <v>0</v>
      </c>
      <c r="H90" s="60">
        <f t="shared" si="8"/>
        <v>2634773</v>
      </c>
      <c r="I90" s="71">
        <f t="shared" si="10"/>
        <v>0</v>
      </c>
    </row>
    <row r="91" spans="1:9" ht="21" customHeight="1">
      <c r="A91" s="74"/>
      <c r="B91" s="88"/>
      <c r="C91" s="61" t="s">
        <v>170</v>
      </c>
      <c r="D91" s="59">
        <v>6993620</v>
      </c>
      <c r="E91" s="62">
        <f t="shared" si="9"/>
        <v>2.6165850664184602</v>
      </c>
      <c r="F91" s="59">
        <v>0</v>
      </c>
      <c r="G91" s="62">
        <f t="shared" si="11"/>
        <v>0</v>
      </c>
      <c r="H91" s="60">
        <f aca="true" t="shared" si="12" ref="H91:H119">D91-F91</f>
        <v>6993620</v>
      </c>
      <c r="I91" s="71">
        <f t="shared" si="10"/>
        <v>0</v>
      </c>
    </row>
    <row r="92" spans="1:9" ht="21" customHeight="1">
      <c r="A92" s="74"/>
      <c r="B92" s="88"/>
      <c r="C92" s="61" t="s">
        <v>171</v>
      </c>
      <c r="D92" s="59">
        <v>87963897</v>
      </c>
      <c r="E92" s="62">
        <f t="shared" si="9"/>
        <v>32.91071280312221</v>
      </c>
      <c r="F92" s="59">
        <v>83940050</v>
      </c>
      <c r="G92" s="62">
        <f t="shared" si="11"/>
        <v>39.37340744535587</v>
      </c>
      <c r="H92" s="60">
        <f t="shared" si="12"/>
        <v>4023847</v>
      </c>
      <c r="I92" s="71">
        <f t="shared" si="10"/>
        <v>4.793715276557496</v>
      </c>
    </row>
    <row r="93" spans="1:9" ht="21" customHeight="1">
      <c r="A93" s="74"/>
      <c r="B93" s="88"/>
      <c r="C93" s="61" t="s">
        <v>172</v>
      </c>
      <c r="D93" s="59">
        <v>113912</v>
      </c>
      <c r="E93" s="62">
        <f t="shared" si="9"/>
        <v>0.042618906672918976</v>
      </c>
      <c r="F93" s="59">
        <v>746632</v>
      </c>
      <c r="G93" s="62">
        <f t="shared" si="11"/>
        <v>0.35021954296835595</v>
      </c>
      <c r="H93" s="60">
        <f t="shared" si="12"/>
        <v>-632720</v>
      </c>
      <c r="I93" s="71">
        <f t="shared" si="10"/>
        <v>-84.74322022093884</v>
      </c>
    </row>
    <row r="94" spans="1:9" ht="21" customHeight="1">
      <c r="A94" s="74"/>
      <c r="B94" s="88"/>
      <c r="C94" s="61" t="s">
        <v>173</v>
      </c>
      <c r="D94" s="59">
        <v>934800</v>
      </c>
      <c r="E94" s="62">
        <f t="shared" si="9"/>
        <v>0.3497450133247126</v>
      </c>
      <c r="F94" s="59">
        <v>996765</v>
      </c>
      <c r="G94" s="62">
        <f t="shared" si="11"/>
        <v>0.46754838092507867</v>
      </c>
      <c r="H94" s="60">
        <f t="shared" si="12"/>
        <v>-61965</v>
      </c>
      <c r="I94" s="71">
        <f t="shared" si="10"/>
        <v>-6.216610735730087</v>
      </c>
    </row>
    <row r="95" spans="1:9" ht="21" customHeight="1">
      <c r="A95" s="74"/>
      <c r="B95" s="89"/>
      <c r="C95" s="61" t="s">
        <v>174</v>
      </c>
      <c r="D95" s="59">
        <v>25000</v>
      </c>
      <c r="E95" s="62">
        <f t="shared" si="9"/>
        <v>0.009353471687117901</v>
      </c>
      <c r="F95" s="59">
        <v>30000</v>
      </c>
      <c r="G95" s="62">
        <f t="shared" si="11"/>
        <v>0.014071974264498011</v>
      </c>
      <c r="H95" s="60">
        <f t="shared" si="12"/>
        <v>-5000</v>
      </c>
      <c r="I95" s="71">
        <f t="shared" si="10"/>
        <v>-16.666666666666664</v>
      </c>
    </row>
    <row r="96" spans="1:9" ht="21" customHeight="1">
      <c r="A96" s="74"/>
      <c r="B96" s="96" t="s">
        <v>51</v>
      </c>
      <c r="C96" s="96"/>
      <c r="D96" s="59">
        <f>D97+D98</f>
        <v>51871563</v>
      </c>
      <c r="E96" s="62">
        <f t="shared" si="9"/>
        <v>19.4071678354821</v>
      </c>
      <c r="F96" s="59">
        <f>F97+F98</f>
        <v>30743376</v>
      </c>
      <c r="G96" s="62">
        <f t="shared" si="11"/>
        <v>14.42066652919286</v>
      </c>
      <c r="H96" s="60">
        <f t="shared" si="12"/>
        <v>21128187</v>
      </c>
      <c r="I96" s="71">
        <f t="shared" si="10"/>
        <v>68.7243554513987</v>
      </c>
    </row>
    <row r="97" spans="1:9" ht="21" customHeight="1">
      <c r="A97" s="74"/>
      <c r="B97" s="103"/>
      <c r="C97" s="61" t="s">
        <v>52</v>
      </c>
      <c r="D97" s="59">
        <v>32943726</v>
      </c>
      <c r="E97" s="62">
        <f t="shared" si="9"/>
        <v>12.325528336366794</v>
      </c>
      <c r="F97" s="59">
        <v>21868048</v>
      </c>
      <c r="G97" s="62">
        <f t="shared" si="11"/>
        <v>10.25755362236024</v>
      </c>
      <c r="H97" s="60">
        <f t="shared" si="12"/>
        <v>11075678</v>
      </c>
      <c r="I97" s="71">
        <f t="shared" si="10"/>
        <v>50.64776700691347</v>
      </c>
    </row>
    <row r="98" spans="1:9" ht="21" customHeight="1">
      <c r="A98" s="75"/>
      <c r="B98" s="89"/>
      <c r="C98" s="61" t="s">
        <v>53</v>
      </c>
      <c r="D98" s="59">
        <v>18927837</v>
      </c>
      <c r="E98" s="62">
        <f t="shared" si="9"/>
        <v>7.0816394991153055</v>
      </c>
      <c r="F98" s="59">
        <v>8875328</v>
      </c>
      <c r="G98" s="62">
        <f t="shared" si="11"/>
        <v>4.1631129068326205</v>
      </c>
      <c r="H98" s="60">
        <f t="shared" si="12"/>
        <v>10052509</v>
      </c>
      <c r="I98" s="71">
        <f t="shared" si="10"/>
        <v>113.26352107775624</v>
      </c>
    </row>
    <row r="99" spans="1:9" ht="18.75" customHeight="1">
      <c r="A99" s="74"/>
      <c r="B99" s="96" t="s">
        <v>175</v>
      </c>
      <c r="C99" s="96"/>
      <c r="D99" s="59">
        <f>D100+D101</f>
        <v>757414</v>
      </c>
      <c r="E99" s="62">
        <f t="shared" si="9"/>
        <v>0.2833780161770687</v>
      </c>
      <c r="F99" s="59">
        <f>F100+F101</f>
        <v>833790</v>
      </c>
      <c r="G99" s="62">
        <f t="shared" si="11"/>
        <v>0.3911023807331932</v>
      </c>
      <c r="H99" s="60">
        <f t="shared" si="12"/>
        <v>-76376</v>
      </c>
      <c r="I99" s="71">
        <f t="shared" si="10"/>
        <v>-9.160100265054751</v>
      </c>
    </row>
    <row r="100" spans="1:9" ht="18.75" customHeight="1">
      <c r="A100" s="74"/>
      <c r="B100" s="103"/>
      <c r="C100" s="61" t="s">
        <v>176</v>
      </c>
      <c r="D100" s="59">
        <v>736130</v>
      </c>
      <c r="E100" s="62">
        <f t="shared" si="9"/>
        <v>0.27541484452152404</v>
      </c>
      <c r="F100" s="59">
        <v>814550</v>
      </c>
      <c r="G100" s="62">
        <f t="shared" si="11"/>
        <v>0.38207755457156184</v>
      </c>
      <c r="H100" s="60">
        <f t="shared" si="12"/>
        <v>-78420</v>
      </c>
      <c r="I100" s="71">
        <f t="shared" si="10"/>
        <v>-9.627401632803387</v>
      </c>
    </row>
    <row r="101" spans="1:9" ht="18.75" customHeight="1">
      <c r="A101" s="74"/>
      <c r="B101" s="89"/>
      <c r="C101" s="61" t="s">
        <v>177</v>
      </c>
      <c r="D101" s="59">
        <v>21284</v>
      </c>
      <c r="E101" s="62">
        <f aca="true" t="shared" si="13" ref="E101:E119">D101/$D$4*100</f>
        <v>0.007963171655544696</v>
      </c>
      <c r="F101" s="59">
        <v>19240</v>
      </c>
      <c r="G101" s="62">
        <f t="shared" si="11"/>
        <v>0.00902482616163139</v>
      </c>
      <c r="H101" s="66">
        <f t="shared" si="12"/>
        <v>2044</v>
      </c>
      <c r="I101" s="71">
        <f aca="true" t="shared" si="14" ref="I101:I119">IF(F101=0,0,H101/F101*100)</f>
        <v>10.623700623700625</v>
      </c>
    </row>
    <row r="102" spans="1:9" ht="18.75" customHeight="1">
      <c r="A102" s="74"/>
      <c r="B102" s="96" t="s">
        <v>55</v>
      </c>
      <c r="C102" s="96"/>
      <c r="D102" s="59">
        <f>D103+D104</f>
        <v>771212</v>
      </c>
      <c r="E102" s="62">
        <f t="shared" si="13"/>
        <v>0.28854038427062284</v>
      </c>
      <c r="F102" s="59">
        <f>F103+F104</f>
        <v>1223979</v>
      </c>
      <c r="G102" s="62">
        <f aca="true" t="shared" si="15" ref="G102:G119">F102/$F$4*100</f>
        <v>0.5741266996095337</v>
      </c>
      <c r="H102" s="60">
        <f t="shared" si="12"/>
        <v>-452767</v>
      </c>
      <c r="I102" s="71">
        <f t="shared" si="14"/>
        <v>-36.99140263027388</v>
      </c>
    </row>
    <row r="103" spans="1:9" ht="18.75" customHeight="1">
      <c r="A103" s="74"/>
      <c r="B103" s="103"/>
      <c r="C103" s="61" t="s">
        <v>56</v>
      </c>
      <c r="D103" s="59">
        <v>765212</v>
      </c>
      <c r="E103" s="62">
        <f t="shared" si="13"/>
        <v>0.2862955510657145</v>
      </c>
      <c r="F103" s="59">
        <v>1217979</v>
      </c>
      <c r="G103" s="62">
        <f t="shared" si="15"/>
        <v>0.5713123047566341</v>
      </c>
      <c r="H103" s="60">
        <f t="shared" si="12"/>
        <v>-452767</v>
      </c>
      <c r="I103" s="71">
        <f t="shared" si="14"/>
        <v>-37.17362943039248</v>
      </c>
    </row>
    <row r="104" spans="1:9" ht="18.75" customHeight="1">
      <c r="A104" s="75"/>
      <c r="B104" s="89"/>
      <c r="C104" s="61" t="s">
        <v>57</v>
      </c>
      <c r="D104" s="59">
        <v>6000</v>
      </c>
      <c r="E104" s="62">
        <f t="shared" si="13"/>
        <v>0.0022448332049082964</v>
      </c>
      <c r="F104" s="59">
        <v>6000</v>
      </c>
      <c r="G104" s="62">
        <f t="shared" si="15"/>
        <v>0.002814394852899602</v>
      </c>
      <c r="H104" s="60">
        <f t="shared" si="12"/>
        <v>0</v>
      </c>
      <c r="I104" s="71">
        <f t="shared" si="14"/>
        <v>0</v>
      </c>
    </row>
    <row r="105" spans="1:9" ht="19.5" customHeight="1">
      <c r="A105" s="97" t="s">
        <v>58</v>
      </c>
      <c r="B105" s="96"/>
      <c r="C105" s="96"/>
      <c r="D105" s="59">
        <f>D106</f>
        <v>3098917</v>
      </c>
      <c r="E105" s="62">
        <f t="shared" si="13"/>
        <v>1.1594252968091339</v>
      </c>
      <c r="F105" s="59">
        <f>F106</f>
        <v>3099017</v>
      </c>
      <c r="G105" s="62">
        <f t="shared" si="15"/>
        <v>1.4536429156413944</v>
      </c>
      <c r="H105" s="60">
        <f t="shared" si="12"/>
        <v>-100</v>
      </c>
      <c r="I105" s="71">
        <f t="shared" si="14"/>
        <v>-0.003226829668891781</v>
      </c>
    </row>
    <row r="106" spans="1:9" ht="19.5" customHeight="1">
      <c r="A106" s="100"/>
      <c r="B106" s="96" t="s">
        <v>59</v>
      </c>
      <c r="C106" s="96"/>
      <c r="D106" s="59">
        <f>D107</f>
        <v>3098917</v>
      </c>
      <c r="E106" s="62">
        <f t="shared" si="13"/>
        <v>1.1594252968091339</v>
      </c>
      <c r="F106" s="59">
        <f>F107</f>
        <v>3099017</v>
      </c>
      <c r="G106" s="62">
        <f t="shared" si="15"/>
        <v>1.4536429156413944</v>
      </c>
      <c r="H106" s="60">
        <f t="shared" si="12"/>
        <v>-100</v>
      </c>
      <c r="I106" s="71">
        <f t="shared" si="14"/>
        <v>-0.003226829668891781</v>
      </c>
    </row>
    <row r="107" spans="1:9" ht="19.5" customHeight="1">
      <c r="A107" s="95"/>
      <c r="B107" s="61"/>
      <c r="C107" s="61" t="s">
        <v>60</v>
      </c>
      <c r="D107" s="59">
        <v>3098917</v>
      </c>
      <c r="E107" s="62">
        <f t="shared" si="13"/>
        <v>1.1594252968091339</v>
      </c>
      <c r="F107" s="59">
        <v>3099017</v>
      </c>
      <c r="G107" s="62">
        <f t="shared" si="15"/>
        <v>1.4536429156413944</v>
      </c>
      <c r="H107" s="60">
        <f t="shared" si="12"/>
        <v>-100</v>
      </c>
      <c r="I107" s="71">
        <f t="shared" si="14"/>
        <v>-0.003226829668891781</v>
      </c>
    </row>
    <row r="108" spans="1:9" ht="19.5" customHeight="1">
      <c r="A108" s="97" t="s">
        <v>61</v>
      </c>
      <c r="B108" s="96"/>
      <c r="C108" s="96"/>
      <c r="D108" s="59">
        <f>D109</f>
        <v>262000</v>
      </c>
      <c r="E108" s="62">
        <f t="shared" si="13"/>
        <v>0.0980243832809956</v>
      </c>
      <c r="F108" s="59">
        <f>F109</f>
        <v>274763</v>
      </c>
      <c r="G108" s="62">
        <f t="shared" si="15"/>
        <v>0.12888192882787555</v>
      </c>
      <c r="H108" s="60">
        <f t="shared" si="12"/>
        <v>-12763</v>
      </c>
      <c r="I108" s="71">
        <f t="shared" si="14"/>
        <v>-4.64509413567329</v>
      </c>
    </row>
    <row r="109" spans="1:9" ht="19.5" customHeight="1">
      <c r="A109" s="100"/>
      <c r="B109" s="96" t="s">
        <v>178</v>
      </c>
      <c r="C109" s="96"/>
      <c r="D109" s="59">
        <f>D110</f>
        <v>262000</v>
      </c>
      <c r="E109" s="62">
        <f t="shared" si="13"/>
        <v>0.0980243832809956</v>
      </c>
      <c r="F109" s="59">
        <f>F110</f>
        <v>274763</v>
      </c>
      <c r="G109" s="62">
        <f t="shared" si="15"/>
        <v>0.12888192882787555</v>
      </c>
      <c r="H109" s="60">
        <f t="shared" si="12"/>
        <v>-12763</v>
      </c>
      <c r="I109" s="71">
        <f t="shared" si="14"/>
        <v>-4.64509413567329</v>
      </c>
    </row>
    <row r="110" spans="1:9" ht="19.5" customHeight="1">
      <c r="A110" s="95"/>
      <c r="B110" s="69"/>
      <c r="C110" s="61" t="s">
        <v>179</v>
      </c>
      <c r="D110" s="59">
        <v>262000</v>
      </c>
      <c r="E110" s="62">
        <f t="shared" si="13"/>
        <v>0.0980243832809956</v>
      </c>
      <c r="F110" s="59">
        <v>274763</v>
      </c>
      <c r="G110" s="62">
        <f t="shared" si="15"/>
        <v>0.12888192882787555</v>
      </c>
      <c r="H110" s="60">
        <f t="shared" si="12"/>
        <v>-12763</v>
      </c>
      <c r="I110" s="71">
        <f t="shared" si="14"/>
        <v>-4.64509413567329</v>
      </c>
    </row>
    <row r="111" spans="1:9" ht="19.5" customHeight="1">
      <c r="A111" s="97" t="s">
        <v>63</v>
      </c>
      <c r="B111" s="96"/>
      <c r="C111" s="96"/>
      <c r="D111" s="59">
        <f>SUM(D112:D114)</f>
        <v>6242101</v>
      </c>
      <c r="E111" s="62">
        <f t="shared" si="13"/>
        <v>2.3354125988652137</v>
      </c>
      <c r="F111" s="59">
        <f>SUM(F112:F114)</f>
        <v>3999160</v>
      </c>
      <c r="G111" s="62">
        <f t="shared" si="15"/>
        <v>1.8758692199869955</v>
      </c>
      <c r="H111" s="60">
        <f t="shared" si="12"/>
        <v>2242941</v>
      </c>
      <c r="I111" s="71">
        <f t="shared" si="14"/>
        <v>56.085302913611855</v>
      </c>
    </row>
    <row r="112" spans="1:9" ht="19.5" customHeight="1">
      <c r="A112" s="100"/>
      <c r="B112" s="96" t="s">
        <v>180</v>
      </c>
      <c r="C112" s="96"/>
      <c r="D112" s="59">
        <v>2742351</v>
      </c>
      <c r="E112" s="62">
        <f t="shared" si="13"/>
        <v>1.0260200973855786</v>
      </c>
      <c r="F112" s="59">
        <v>3324255</v>
      </c>
      <c r="G112" s="62">
        <f t="shared" si="15"/>
        <v>1.559294360287628</v>
      </c>
      <c r="H112" s="60">
        <f t="shared" si="12"/>
        <v>-581904</v>
      </c>
      <c r="I112" s="71">
        <f t="shared" si="14"/>
        <v>-17.50479430729592</v>
      </c>
    </row>
    <row r="113" spans="1:9" ht="19.5" customHeight="1">
      <c r="A113" s="101"/>
      <c r="B113" s="96" t="s">
        <v>181</v>
      </c>
      <c r="C113" s="98"/>
      <c r="D113" s="59">
        <v>587750</v>
      </c>
      <c r="E113" s="62">
        <f t="shared" si="13"/>
        <v>0.2199001193641419</v>
      </c>
      <c r="F113" s="59">
        <v>178905</v>
      </c>
      <c r="G113" s="62">
        <f t="shared" si="15"/>
        <v>0.08391821852633388</v>
      </c>
      <c r="H113" s="60">
        <f t="shared" si="12"/>
        <v>408845</v>
      </c>
      <c r="I113" s="71">
        <f t="shared" si="14"/>
        <v>228.52631284760068</v>
      </c>
    </row>
    <row r="114" spans="1:9" ht="19.5" customHeight="1">
      <c r="A114" s="95"/>
      <c r="B114" s="96" t="s">
        <v>188</v>
      </c>
      <c r="C114" s="96"/>
      <c r="D114" s="81">
        <v>2912000</v>
      </c>
      <c r="E114" s="62">
        <f t="shared" si="13"/>
        <v>1.0894923821154932</v>
      </c>
      <c r="F114" s="59">
        <v>496000</v>
      </c>
      <c r="G114" s="62">
        <f t="shared" si="15"/>
        <v>0.23265664117303378</v>
      </c>
      <c r="H114" s="60">
        <f t="shared" si="12"/>
        <v>2416000</v>
      </c>
      <c r="I114" s="71">
        <f t="shared" si="14"/>
        <v>487.0967741935484</v>
      </c>
    </row>
    <row r="115" spans="1:9" ht="19.5" customHeight="1">
      <c r="A115" s="97" t="s">
        <v>182</v>
      </c>
      <c r="B115" s="99"/>
      <c r="C115" s="99"/>
      <c r="D115" s="59">
        <f>D116</f>
        <v>7823729</v>
      </c>
      <c r="E115" s="62">
        <f t="shared" si="13"/>
        <v>2.92716110756733</v>
      </c>
      <c r="F115" s="59">
        <f>F116+F117</f>
        <v>4890348</v>
      </c>
      <c r="G115" s="62">
        <f t="shared" si="15"/>
        <v>2.293895040014644</v>
      </c>
      <c r="H115" s="60">
        <f t="shared" si="12"/>
        <v>2933381</v>
      </c>
      <c r="I115" s="71">
        <f t="shared" si="14"/>
        <v>59.98307277927869</v>
      </c>
    </row>
    <row r="116" spans="1:9" ht="19.5" customHeight="1">
      <c r="A116" s="100"/>
      <c r="B116" s="96" t="s">
        <v>64</v>
      </c>
      <c r="C116" s="96"/>
      <c r="D116" s="59">
        <v>7823729</v>
      </c>
      <c r="E116" s="62">
        <f t="shared" si="13"/>
        <v>2.92716110756733</v>
      </c>
      <c r="F116" s="59">
        <v>4889568</v>
      </c>
      <c r="G116" s="62">
        <f t="shared" si="15"/>
        <v>2.293529168683767</v>
      </c>
      <c r="H116" s="60">
        <f t="shared" si="12"/>
        <v>2934161</v>
      </c>
      <c r="I116" s="71">
        <f t="shared" si="14"/>
        <v>60.00859380624218</v>
      </c>
    </row>
    <row r="117" spans="1:9" ht="19.5" customHeight="1">
      <c r="A117" s="101"/>
      <c r="B117" s="96" t="s">
        <v>65</v>
      </c>
      <c r="C117" s="96"/>
      <c r="D117" s="59">
        <v>0</v>
      </c>
      <c r="E117" s="62">
        <f t="shared" si="13"/>
        <v>0</v>
      </c>
      <c r="F117" s="59">
        <f>F118+F119</f>
        <v>780</v>
      </c>
      <c r="G117" s="62">
        <f t="shared" si="15"/>
        <v>0.00036587133087694827</v>
      </c>
      <c r="H117" s="60">
        <f t="shared" si="12"/>
        <v>-780</v>
      </c>
      <c r="I117" s="71">
        <f t="shared" si="14"/>
        <v>-100</v>
      </c>
    </row>
    <row r="118" spans="1:9" ht="19.5" customHeight="1">
      <c r="A118" s="101"/>
      <c r="B118" s="103"/>
      <c r="C118" s="61" t="s">
        <v>183</v>
      </c>
      <c r="D118" s="59">
        <v>0</v>
      </c>
      <c r="E118" s="62">
        <f t="shared" si="13"/>
        <v>0</v>
      </c>
      <c r="F118" s="59">
        <v>600</v>
      </c>
      <c r="G118" s="62">
        <f t="shared" si="15"/>
        <v>0.0002814394852899602</v>
      </c>
      <c r="H118" s="60">
        <f t="shared" si="12"/>
        <v>-600</v>
      </c>
      <c r="I118" s="71">
        <f t="shared" si="14"/>
        <v>-100</v>
      </c>
    </row>
    <row r="119" spans="1:9" ht="19.5" customHeight="1" thickBot="1">
      <c r="A119" s="102"/>
      <c r="B119" s="104"/>
      <c r="C119" s="76" t="s">
        <v>184</v>
      </c>
      <c r="D119" s="77">
        <v>0</v>
      </c>
      <c r="E119" s="78">
        <f t="shared" si="13"/>
        <v>0</v>
      </c>
      <c r="F119" s="77">
        <v>180</v>
      </c>
      <c r="G119" s="78">
        <f t="shared" si="15"/>
        <v>8.443184558698806E-05</v>
      </c>
      <c r="H119" s="79">
        <f t="shared" si="12"/>
        <v>-180</v>
      </c>
      <c r="I119" s="80">
        <f t="shared" si="14"/>
        <v>-100</v>
      </c>
    </row>
  </sheetData>
  <mergeCells count="67">
    <mergeCell ref="A106:A107"/>
    <mergeCell ref="A109:A110"/>
    <mergeCell ref="A112:A114"/>
    <mergeCell ref="B114:C114"/>
    <mergeCell ref="A108:C108"/>
    <mergeCell ref="B109:C109"/>
    <mergeCell ref="B89:B95"/>
    <mergeCell ref="B97:B98"/>
    <mergeCell ref="B100:B101"/>
    <mergeCell ref="B103:B104"/>
    <mergeCell ref="A49:A60"/>
    <mergeCell ref="B50:B59"/>
    <mergeCell ref="A61:A86"/>
    <mergeCell ref="B62:B63"/>
    <mergeCell ref="B65:B67"/>
    <mergeCell ref="B71:B79"/>
    <mergeCell ref="B81:B83"/>
    <mergeCell ref="B85:B86"/>
    <mergeCell ref="B69:C69"/>
    <mergeCell ref="B70:C70"/>
    <mergeCell ref="A18:A47"/>
    <mergeCell ref="B46:B47"/>
    <mergeCell ref="B35:B43"/>
    <mergeCell ref="B26:B29"/>
    <mergeCell ref="B31:B33"/>
    <mergeCell ref="B23:B24"/>
    <mergeCell ref="B19:B21"/>
    <mergeCell ref="B34:C34"/>
    <mergeCell ref="B44:C44"/>
    <mergeCell ref="B45:C45"/>
    <mergeCell ref="B49:C49"/>
    <mergeCell ref="B61:C61"/>
    <mergeCell ref="B64:C64"/>
    <mergeCell ref="B68:C68"/>
    <mergeCell ref="B60:C60"/>
    <mergeCell ref="A48:C48"/>
    <mergeCell ref="A105:C105"/>
    <mergeCell ref="B106:C106"/>
    <mergeCell ref="B84:C84"/>
    <mergeCell ref="A87:C87"/>
    <mergeCell ref="B88:C88"/>
    <mergeCell ref="B96:C96"/>
    <mergeCell ref="B99:C99"/>
    <mergeCell ref="B102:C102"/>
    <mergeCell ref="B80:C80"/>
    <mergeCell ref="B18:C18"/>
    <mergeCell ref="B22:C22"/>
    <mergeCell ref="B25:C25"/>
    <mergeCell ref="B30:C30"/>
    <mergeCell ref="A4:C4"/>
    <mergeCell ref="A5:C5"/>
    <mergeCell ref="B6:C6"/>
    <mergeCell ref="A17:C17"/>
    <mergeCell ref="A6:A16"/>
    <mergeCell ref="B7:B16"/>
    <mergeCell ref="A2:C3"/>
    <mergeCell ref="D2:D3"/>
    <mergeCell ref="F2:F3"/>
    <mergeCell ref="H2:H3"/>
    <mergeCell ref="B117:C117"/>
    <mergeCell ref="A111:C111"/>
    <mergeCell ref="B113:C113"/>
    <mergeCell ref="A115:C115"/>
    <mergeCell ref="B116:C116"/>
    <mergeCell ref="B112:C112"/>
    <mergeCell ref="A116:A119"/>
    <mergeCell ref="B118:B119"/>
  </mergeCells>
  <printOptions/>
  <pageMargins left="0.46" right="0.16" top="0.67" bottom="0.58" header="0.5118110236220472" footer="0.4724409448818898"/>
  <pageSetup firstPageNumber="30" useFirstPageNumber="1" fitToHeight="5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showGridLines="0" zoomScale="90" zoomScaleNormal="90" workbookViewId="0" topLeftCell="A1">
      <pane xSplit="3" ySplit="4" topLeftCell="D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13" sqref="E113"/>
    </sheetView>
  </sheetViews>
  <sheetFormatPr defaultColWidth="9.00390625" defaultRowHeight="14.25"/>
  <cols>
    <col min="1" max="1" width="4.25390625" style="3" customWidth="1"/>
    <col min="2" max="2" width="4.375" style="3" customWidth="1"/>
    <col min="3" max="3" width="34.25390625" style="3" customWidth="1"/>
    <col min="4" max="4" width="20.75390625" style="3" customWidth="1"/>
    <col min="5" max="5" width="8.625" style="3" customWidth="1"/>
    <col min="6" max="6" width="17.75390625" style="3" customWidth="1"/>
    <col min="7" max="7" width="8.625" style="3" customWidth="1"/>
    <col min="8" max="8" width="16.875" style="3" customWidth="1"/>
    <col min="9" max="9" width="8.625" style="3" customWidth="1"/>
    <col min="10" max="16384" width="9.00390625" style="56" customWidth="1"/>
  </cols>
  <sheetData>
    <row r="1" spans="1:9" ht="28.5" customHeight="1" thickBot="1">
      <c r="A1" s="1" t="s">
        <v>190</v>
      </c>
      <c r="I1" s="2" t="s">
        <v>110</v>
      </c>
    </row>
    <row r="2" spans="1:9" ht="15" customHeight="1">
      <c r="A2" s="90" t="s">
        <v>112</v>
      </c>
      <c r="B2" s="91"/>
      <c r="C2" s="91"/>
      <c r="D2" s="106" t="s">
        <v>113</v>
      </c>
      <c r="E2" s="84"/>
      <c r="F2" s="92" t="s">
        <v>114</v>
      </c>
      <c r="G2" s="84"/>
      <c r="H2" s="92" t="s">
        <v>0</v>
      </c>
      <c r="I2" s="86"/>
    </row>
    <row r="3" spans="1:9" ht="25.5" customHeight="1">
      <c r="A3" s="94"/>
      <c r="B3" s="105"/>
      <c r="C3" s="105"/>
      <c r="D3" s="107"/>
      <c r="E3" s="85" t="s">
        <v>115</v>
      </c>
      <c r="F3" s="93"/>
      <c r="G3" s="85" t="s">
        <v>115</v>
      </c>
      <c r="H3" s="93"/>
      <c r="I3" s="70" t="s">
        <v>116</v>
      </c>
    </row>
    <row r="4" spans="1:9" ht="27" customHeight="1">
      <c r="A4" s="94" t="s">
        <v>3</v>
      </c>
      <c r="B4" s="105"/>
      <c r="C4" s="105"/>
      <c r="D4" s="59">
        <f>SUM(D5,D17,D48,D87,D105,D108,D111,D115)</f>
        <v>228283284</v>
      </c>
      <c r="E4" s="62">
        <f aca="true" t="shared" si="0" ref="E4:E35">D4/$D$4*100</f>
        <v>100</v>
      </c>
      <c r="F4" s="59">
        <f>SUM(F5,F17,F48,F87,F105,F108,F111,F115)</f>
        <v>184463739</v>
      </c>
      <c r="G4" s="62">
        <v>100</v>
      </c>
      <c r="H4" s="60">
        <f aca="true" t="shared" si="1" ref="H4:H24">D4-F4</f>
        <v>43819545</v>
      </c>
      <c r="I4" s="71">
        <f aca="true" t="shared" si="2" ref="I4:I35">IF(F4=0,0,H4/F4*100)</f>
        <v>23.755099640477308</v>
      </c>
    </row>
    <row r="5" spans="1:9" ht="19.5" customHeight="1">
      <c r="A5" s="97" t="s">
        <v>4</v>
      </c>
      <c r="B5" s="96"/>
      <c r="C5" s="96"/>
      <c r="D5" s="59">
        <f>D6</f>
        <v>29292626</v>
      </c>
      <c r="E5" s="62">
        <f t="shared" si="0"/>
        <v>12.831699932965746</v>
      </c>
      <c r="F5" s="59">
        <f>F6</f>
        <v>27333982</v>
      </c>
      <c r="G5" s="62">
        <f aca="true" t="shared" si="3" ref="G5:G36">F5/$F$4*100</f>
        <v>14.81807869025142</v>
      </c>
      <c r="H5" s="60">
        <f t="shared" si="1"/>
        <v>1958644</v>
      </c>
      <c r="I5" s="71">
        <f t="shared" si="2"/>
        <v>7.165600679769233</v>
      </c>
    </row>
    <row r="6" spans="1:9" ht="19.5" customHeight="1">
      <c r="A6" s="100"/>
      <c r="B6" s="96" t="s">
        <v>5</v>
      </c>
      <c r="C6" s="96"/>
      <c r="D6" s="59">
        <f>SUM(D7:D16)</f>
        <v>29292626</v>
      </c>
      <c r="E6" s="62">
        <f t="shared" si="0"/>
        <v>12.831699932965746</v>
      </c>
      <c r="F6" s="59">
        <f>SUM(F7:F16)</f>
        <v>27333982</v>
      </c>
      <c r="G6" s="62">
        <f t="shared" si="3"/>
        <v>14.81807869025142</v>
      </c>
      <c r="H6" s="59">
        <f t="shared" si="1"/>
        <v>1958644</v>
      </c>
      <c r="I6" s="71">
        <f t="shared" si="2"/>
        <v>7.165600679769233</v>
      </c>
    </row>
    <row r="7" spans="1:9" ht="19.5" customHeight="1">
      <c r="A7" s="101"/>
      <c r="B7" s="103"/>
      <c r="C7" s="61" t="s">
        <v>6</v>
      </c>
      <c r="D7" s="59">
        <v>13961732</v>
      </c>
      <c r="E7" s="62">
        <f t="shared" si="0"/>
        <v>6.115967737699095</v>
      </c>
      <c r="F7" s="59">
        <v>13893116</v>
      </c>
      <c r="G7" s="62">
        <f t="shared" si="3"/>
        <v>7.53162441318616</v>
      </c>
      <c r="H7" s="60">
        <f t="shared" si="1"/>
        <v>68616</v>
      </c>
      <c r="I7" s="71">
        <f t="shared" si="2"/>
        <v>0.4938848851474356</v>
      </c>
    </row>
    <row r="8" spans="1:9" ht="19.5" customHeight="1">
      <c r="A8" s="101"/>
      <c r="B8" s="88"/>
      <c r="C8" s="61" t="s">
        <v>7</v>
      </c>
      <c r="D8" s="59">
        <v>5083017</v>
      </c>
      <c r="E8" s="62">
        <f t="shared" si="0"/>
        <v>2.226626895730132</v>
      </c>
      <c r="F8" s="59">
        <v>4390018</v>
      </c>
      <c r="G8" s="62">
        <f t="shared" si="3"/>
        <v>2.3798812838766104</v>
      </c>
      <c r="H8" s="60">
        <f t="shared" si="1"/>
        <v>692999</v>
      </c>
      <c r="I8" s="71">
        <f t="shared" si="2"/>
        <v>15.78578948879025</v>
      </c>
    </row>
    <row r="9" spans="1:9" ht="19.5" customHeight="1">
      <c r="A9" s="101"/>
      <c r="B9" s="88"/>
      <c r="C9" s="61" t="s">
        <v>117</v>
      </c>
      <c r="D9" s="59">
        <v>907920</v>
      </c>
      <c r="E9" s="62">
        <f t="shared" si="0"/>
        <v>0.3977163741870824</v>
      </c>
      <c r="F9" s="59">
        <v>909480</v>
      </c>
      <c r="G9" s="62">
        <f t="shared" si="3"/>
        <v>0.49303998982694375</v>
      </c>
      <c r="H9" s="60">
        <f t="shared" si="1"/>
        <v>-1560</v>
      </c>
      <c r="I9" s="71">
        <f t="shared" si="2"/>
        <v>-0.17152658662092624</v>
      </c>
    </row>
    <row r="10" spans="1:9" ht="19.5" customHeight="1">
      <c r="A10" s="101"/>
      <c r="B10" s="88"/>
      <c r="C10" s="61" t="s">
        <v>118</v>
      </c>
      <c r="D10" s="59">
        <v>881040</v>
      </c>
      <c r="E10" s="62">
        <f t="shared" si="0"/>
        <v>0.3859415304363678</v>
      </c>
      <c r="F10" s="59">
        <v>884160</v>
      </c>
      <c r="G10" s="62">
        <f t="shared" si="3"/>
        <v>0.47931371487596275</v>
      </c>
      <c r="H10" s="60">
        <f t="shared" si="1"/>
        <v>-3120</v>
      </c>
      <c r="I10" s="71">
        <f t="shared" si="2"/>
        <v>-0.3528773072747014</v>
      </c>
    </row>
    <row r="11" spans="1:9" ht="19.5" customHeight="1">
      <c r="A11" s="101"/>
      <c r="B11" s="88"/>
      <c r="C11" s="61" t="s">
        <v>119</v>
      </c>
      <c r="D11" s="59">
        <v>1363622</v>
      </c>
      <c r="E11" s="62">
        <f t="shared" si="0"/>
        <v>0.5973376482528612</v>
      </c>
      <c r="F11" s="59">
        <v>1320362</v>
      </c>
      <c r="G11" s="62">
        <f t="shared" si="3"/>
        <v>0.7157840381843285</v>
      </c>
      <c r="H11" s="60">
        <f t="shared" si="1"/>
        <v>43260</v>
      </c>
      <c r="I11" s="71">
        <f t="shared" si="2"/>
        <v>3.27637420646762</v>
      </c>
    </row>
    <row r="12" spans="1:9" ht="19.5" customHeight="1">
      <c r="A12" s="101"/>
      <c r="B12" s="88"/>
      <c r="C12" s="61" t="s">
        <v>120</v>
      </c>
      <c r="D12" s="59">
        <v>2277249</v>
      </c>
      <c r="E12" s="62">
        <f t="shared" si="0"/>
        <v>0.997553986475856</v>
      </c>
      <c r="F12" s="59">
        <v>2200138</v>
      </c>
      <c r="G12" s="62">
        <f t="shared" si="3"/>
        <v>1.1927211342062194</v>
      </c>
      <c r="H12" s="60">
        <f t="shared" si="1"/>
        <v>77111</v>
      </c>
      <c r="I12" s="71">
        <f t="shared" si="2"/>
        <v>3.504825606393781</v>
      </c>
    </row>
    <row r="13" spans="1:9" ht="19.5" customHeight="1">
      <c r="A13" s="101"/>
      <c r="B13" s="88"/>
      <c r="C13" s="61" t="s">
        <v>121</v>
      </c>
      <c r="D13" s="59">
        <v>473480</v>
      </c>
      <c r="E13" s="62">
        <f t="shared" si="0"/>
        <v>0.20740896648394108</v>
      </c>
      <c r="F13" s="59">
        <v>488114</v>
      </c>
      <c r="G13" s="62">
        <f t="shared" si="3"/>
        <v>0.2646124396296662</v>
      </c>
      <c r="H13" s="60">
        <f t="shared" si="1"/>
        <v>-14634</v>
      </c>
      <c r="I13" s="71">
        <f t="shared" si="2"/>
        <v>-2.998070122963078</v>
      </c>
    </row>
    <row r="14" spans="1:9" ht="19.5" customHeight="1">
      <c r="A14" s="101"/>
      <c r="B14" s="88"/>
      <c r="C14" s="61" t="s">
        <v>122</v>
      </c>
      <c r="D14" s="59">
        <v>384998</v>
      </c>
      <c r="E14" s="62">
        <f t="shared" si="0"/>
        <v>0.16864922970005986</v>
      </c>
      <c r="F14" s="59">
        <v>249303</v>
      </c>
      <c r="G14" s="62">
        <f t="shared" si="3"/>
        <v>0.13515013918263902</v>
      </c>
      <c r="H14" s="60">
        <f t="shared" si="1"/>
        <v>135695</v>
      </c>
      <c r="I14" s="71">
        <f t="shared" si="2"/>
        <v>54.4297501433998</v>
      </c>
    </row>
    <row r="15" spans="1:9" ht="19.5" customHeight="1">
      <c r="A15" s="101"/>
      <c r="B15" s="88"/>
      <c r="C15" s="61" t="s">
        <v>123</v>
      </c>
      <c r="D15" s="59">
        <v>1511743</v>
      </c>
      <c r="E15" s="62">
        <f t="shared" si="0"/>
        <v>0.6622223815564174</v>
      </c>
      <c r="F15" s="59">
        <v>1437290</v>
      </c>
      <c r="G15" s="62">
        <f t="shared" si="3"/>
        <v>0.7791721060148303</v>
      </c>
      <c r="H15" s="60">
        <f t="shared" si="1"/>
        <v>74453</v>
      </c>
      <c r="I15" s="71">
        <f t="shared" si="2"/>
        <v>5.180095874875635</v>
      </c>
    </row>
    <row r="16" spans="1:9" ht="19.5" customHeight="1">
      <c r="A16" s="95"/>
      <c r="B16" s="89"/>
      <c r="C16" s="61" t="s">
        <v>124</v>
      </c>
      <c r="D16" s="59">
        <v>2447825</v>
      </c>
      <c r="E16" s="62">
        <f t="shared" si="0"/>
        <v>1.0722751824439323</v>
      </c>
      <c r="F16" s="59">
        <v>1562001</v>
      </c>
      <c r="G16" s="62">
        <f t="shared" si="3"/>
        <v>0.8467794312680608</v>
      </c>
      <c r="H16" s="60">
        <f t="shared" si="1"/>
        <v>885824</v>
      </c>
      <c r="I16" s="71">
        <f t="shared" si="2"/>
        <v>56.710847176154175</v>
      </c>
    </row>
    <row r="17" spans="1:9" ht="18.75" customHeight="1">
      <c r="A17" s="97" t="s">
        <v>10</v>
      </c>
      <c r="B17" s="96"/>
      <c r="C17" s="96"/>
      <c r="D17" s="59">
        <f>SUM(D18,D22,D25,D30,D34,D44,D45)</f>
        <v>15028350</v>
      </c>
      <c r="E17" s="62">
        <f t="shared" si="0"/>
        <v>6.583202123551017</v>
      </c>
      <c r="F17" s="59">
        <f>SUM(F18,F22,F25,F30,F34,F44,F45)</f>
        <v>13004527</v>
      </c>
      <c r="G17" s="62">
        <f t="shared" si="3"/>
        <v>7.049909684417706</v>
      </c>
      <c r="H17" s="60">
        <f t="shared" si="1"/>
        <v>2023823</v>
      </c>
      <c r="I17" s="71">
        <f t="shared" si="2"/>
        <v>15.562449906867046</v>
      </c>
    </row>
    <row r="18" spans="1:9" ht="18.75" customHeight="1">
      <c r="A18" s="100"/>
      <c r="B18" s="96" t="s">
        <v>11</v>
      </c>
      <c r="C18" s="96"/>
      <c r="D18" s="59">
        <f>SUM(D19:D21)</f>
        <v>7824893</v>
      </c>
      <c r="E18" s="62">
        <f t="shared" si="0"/>
        <v>3.427711772360871</v>
      </c>
      <c r="F18" s="59">
        <f>SUM(F19:F21)</f>
        <v>6371390</v>
      </c>
      <c r="G18" s="62">
        <f t="shared" si="3"/>
        <v>3.4540067519719964</v>
      </c>
      <c r="H18" s="60">
        <f t="shared" si="1"/>
        <v>1453503</v>
      </c>
      <c r="I18" s="71">
        <f t="shared" si="2"/>
        <v>22.812965459656372</v>
      </c>
    </row>
    <row r="19" spans="1:9" ht="18.75" customHeight="1">
      <c r="A19" s="101"/>
      <c r="B19" s="103"/>
      <c r="C19" s="61" t="s">
        <v>125</v>
      </c>
      <c r="D19" s="59">
        <v>4822542</v>
      </c>
      <c r="E19" s="62">
        <f t="shared" si="0"/>
        <v>2.1125252429783687</v>
      </c>
      <c r="F19" s="59">
        <v>3922643</v>
      </c>
      <c r="G19" s="62">
        <f t="shared" si="3"/>
        <v>2.12651170428677</v>
      </c>
      <c r="H19" s="60">
        <f t="shared" si="1"/>
        <v>899899</v>
      </c>
      <c r="I19" s="71">
        <f t="shared" si="2"/>
        <v>22.94113943073586</v>
      </c>
    </row>
    <row r="20" spans="1:9" ht="18.75" customHeight="1">
      <c r="A20" s="101"/>
      <c r="B20" s="88"/>
      <c r="C20" s="61" t="s">
        <v>126</v>
      </c>
      <c r="D20" s="59">
        <v>2725582</v>
      </c>
      <c r="E20" s="62">
        <f t="shared" si="0"/>
        <v>1.1939472537113143</v>
      </c>
      <c r="F20" s="59">
        <v>2285747</v>
      </c>
      <c r="G20" s="62">
        <f t="shared" si="3"/>
        <v>1.2391307974083732</v>
      </c>
      <c r="H20" s="60">
        <f t="shared" si="1"/>
        <v>439835</v>
      </c>
      <c r="I20" s="71">
        <f t="shared" si="2"/>
        <v>19.24250584163514</v>
      </c>
    </row>
    <row r="21" spans="1:9" ht="18.75" customHeight="1">
      <c r="A21" s="101"/>
      <c r="B21" s="89"/>
      <c r="C21" s="61" t="s">
        <v>127</v>
      </c>
      <c r="D21" s="59">
        <v>276769</v>
      </c>
      <c r="E21" s="62">
        <f t="shared" si="0"/>
        <v>0.12123927567118756</v>
      </c>
      <c r="F21" s="59">
        <v>163000</v>
      </c>
      <c r="G21" s="62">
        <f t="shared" si="3"/>
        <v>0.08836425027685252</v>
      </c>
      <c r="H21" s="60">
        <f t="shared" si="1"/>
        <v>113769</v>
      </c>
      <c r="I21" s="71">
        <f t="shared" si="2"/>
        <v>69.79693251533743</v>
      </c>
    </row>
    <row r="22" spans="1:9" ht="18.75" customHeight="1">
      <c r="A22" s="101"/>
      <c r="B22" s="96" t="s">
        <v>12</v>
      </c>
      <c r="C22" s="96"/>
      <c r="D22" s="59">
        <f>SUM(D23:D24)</f>
        <v>1960284</v>
      </c>
      <c r="E22" s="62">
        <f t="shared" si="0"/>
        <v>0.8587067636542323</v>
      </c>
      <c r="F22" s="59">
        <f>SUM(F23:F24)</f>
        <v>1464387</v>
      </c>
      <c r="G22" s="62">
        <f t="shared" si="3"/>
        <v>0.7938617139274187</v>
      </c>
      <c r="H22" s="60">
        <f t="shared" si="1"/>
        <v>495897</v>
      </c>
      <c r="I22" s="71">
        <f t="shared" si="2"/>
        <v>33.86379420194252</v>
      </c>
    </row>
    <row r="23" spans="1:9" ht="18.75" customHeight="1">
      <c r="A23" s="101"/>
      <c r="B23" s="103"/>
      <c r="C23" s="61" t="s">
        <v>13</v>
      </c>
      <c r="D23" s="59">
        <v>1814484</v>
      </c>
      <c r="E23" s="62">
        <f t="shared" si="0"/>
        <v>0.7948387495599547</v>
      </c>
      <c r="F23" s="59">
        <v>1355587</v>
      </c>
      <c r="G23" s="62">
        <f t="shared" si="3"/>
        <v>0.7348799321475318</v>
      </c>
      <c r="H23" s="60">
        <f t="shared" si="1"/>
        <v>458897</v>
      </c>
      <c r="I23" s="71">
        <f t="shared" si="2"/>
        <v>33.85227211532716</v>
      </c>
    </row>
    <row r="24" spans="1:9" ht="18.75" customHeight="1">
      <c r="A24" s="101"/>
      <c r="B24" s="89"/>
      <c r="C24" s="61" t="s">
        <v>14</v>
      </c>
      <c r="D24" s="59">
        <v>145800</v>
      </c>
      <c r="E24" s="62">
        <f t="shared" si="0"/>
        <v>0.06386801409427771</v>
      </c>
      <c r="F24" s="59">
        <v>108800</v>
      </c>
      <c r="G24" s="62">
        <f t="shared" si="3"/>
        <v>0.05898178177988683</v>
      </c>
      <c r="H24" s="60">
        <f t="shared" si="1"/>
        <v>37000</v>
      </c>
      <c r="I24" s="71">
        <f t="shared" si="2"/>
        <v>34.00735294117647</v>
      </c>
    </row>
    <row r="25" spans="1:9" ht="20.25" customHeight="1">
      <c r="A25" s="101"/>
      <c r="B25" s="96" t="s">
        <v>16</v>
      </c>
      <c r="C25" s="96"/>
      <c r="D25" s="59">
        <f>SUM(D26:D29)</f>
        <v>489540</v>
      </c>
      <c r="E25" s="62">
        <f t="shared" si="0"/>
        <v>0.21444408518321473</v>
      </c>
      <c r="F25" s="59">
        <f>SUM(F26:F29)</f>
        <v>493300</v>
      </c>
      <c r="G25" s="62">
        <f t="shared" si="3"/>
        <v>0.26742383227957883</v>
      </c>
      <c r="H25" s="59">
        <f>SUM(H26:H29)</f>
        <v>-3760</v>
      </c>
      <c r="I25" s="71">
        <f t="shared" si="2"/>
        <v>-0.7622136630853437</v>
      </c>
    </row>
    <row r="26" spans="1:9" ht="20.25" customHeight="1">
      <c r="A26" s="101"/>
      <c r="B26" s="103"/>
      <c r="C26" s="61" t="s">
        <v>128</v>
      </c>
      <c r="D26" s="59">
        <v>136000</v>
      </c>
      <c r="E26" s="62">
        <f t="shared" si="0"/>
        <v>0.05957510231016301</v>
      </c>
      <c r="F26" s="59">
        <v>136000</v>
      </c>
      <c r="G26" s="62">
        <f t="shared" si="3"/>
        <v>0.07372722722485854</v>
      </c>
      <c r="H26" s="60">
        <f aca="true" t="shared" si="4" ref="H26:H58">D26-F26</f>
        <v>0</v>
      </c>
      <c r="I26" s="71">
        <f t="shared" si="2"/>
        <v>0</v>
      </c>
    </row>
    <row r="27" spans="1:9" ht="20.25" customHeight="1">
      <c r="A27" s="101"/>
      <c r="B27" s="88"/>
      <c r="C27" s="61" t="s">
        <v>185</v>
      </c>
      <c r="D27" s="59">
        <v>30360</v>
      </c>
      <c r="E27" s="62">
        <f t="shared" si="0"/>
        <v>0.013299265486298157</v>
      </c>
      <c r="F27" s="59">
        <v>29960</v>
      </c>
      <c r="G27" s="62">
        <f t="shared" si="3"/>
        <v>0.016241674468064425</v>
      </c>
      <c r="H27" s="60">
        <f t="shared" si="4"/>
        <v>400</v>
      </c>
      <c r="I27" s="71">
        <f t="shared" si="2"/>
        <v>1.335113484646195</v>
      </c>
    </row>
    <row r="28" spans="1:9" ht="20.25" customHeight="1">
      <c r="A28" s="101"/>
      <c r="B28" s="88"/>
      <c r="C28" s="61" t="s">
        <v>186</v>
      </c>
      <c r="D28" s="59">
        <v>218000</v>
      </c>
      <c r="E28" s="62">
        <f t="shared" si="0"/>
        <v>0.09549538458540836</v>
      </c>
      <c r="F28" s="59">
        <v>220000</v>
      </c>
      <c r="G28" s="62">
        <f t="shared" si="3"/>
        <v>0.11926463227550646</v>
      </c>
      <c r="H28" s="60">
        <f t="shared" si="4"/>
        <v>-2000</v>
      </c>
      <c r="I28" s="71">
        <f t="shared" si="2"/>
        <v>-0.9090909090909091</v>
      </c>
    </row>
    <row r="29" spans="1:9" ht="20.25" customHeight="1">
      <c r="A29" s="101"/>
      <c r="B29" s="89"/>
      <c r="C29" s="61" t="s">
        <v>131</v>
      </c>
      <c r="D29" s="59">
        <v>105180</v>
      </c>
      <c r="E29" s="62">
        <f t="shared" si="0"/>
        <v>0.046074332801345194</v>
      </c>
      <c r="F29" s="59">
        <v>107340</v>
      </c>
      <c r="G29" s="62">
        <f t="shared" si="3"/>
        <v>0.058190298311149385</v>
      </c>
      <c r="H29" s="60">
        <f t="shared" si="4"/>
        <v>-2160</v>
      </c>
      <c r="I29" s="71">
        <f t="shared" si="2"/>
        <v>-2.0122973728339857</v>
      </c>
    </row>
    <row r="30" spans="1:9" ht="20.25" customHeight="1">
      <c r="A30" s="101"/>
      <c r="B30" s="96" t="s">
        <v>132</v>
      </c>
      <c r="C30" s="96"/>
      <c r="D30" s="59">
        <f>SUM(D31:D33)</f>
        <v>1329540</v>
      </c>
      <c r="E30" s="62">
        <f t="shared" si="0"/>
        <v>0.5824079523930451</v>
      </c>
      <c r="F30" s="59">
        <f>SUM(F31:F33)</f>
        <v>1328100</v>
      </c>
      <c r="G30" s="62">
        <f t="shared" si="3"/>
        <v>0.719978900568637</v>
      </c>
      <c r="H30" s="60">
        <f t="shared" si="4"/>
        <v>1440</v>
      </c>
      <c r="I30" s="71">
        <f t="shared" si="2"/>
        <v>0.10842557036367743</v>
      </c>
    </row>
    <row r="31" spans="1:9" ht="20.25" customHeight="1">
      <c r="A31" s="101"/>
      <c r="B31" s="103"/>
      <c r="C31" s="61" t="s">
        <v>128</v>
      </c>
      <c r="D31" s="59">
        <v>74400</v>
      </c>
      <c r="E31" s="62">
        <f t="shared" si="0"/>
        <v>0.03259108538144212</v>
      </c>
      <c r="F31" s="59">
        <v>73200</v>
      </c>
      <c r="G31" s="62">
        <f t="shared" si="3"/>
        <v>0.039682595829850335</v>
      </c>
      <c r="H31" s="60">
        <f t="shared" si="4"/>
        <v>1200</v>
      </c>
      <c r="I31" s="71">
        <f t="shared" si="2"/>
        <v>1.639344262295082</v>
      </c>
    </row>
    <row r="32" spans="1:9" ht="20.25" customHeight="1">
      <c r="A32" s="101"/>
      <c r="B32" s="88"/>
      <c r="C32" s="61" t="s">
        <v>129</v>
      </c>
      <c r="D32" s="59">
        <v>955740</v>
      </c>
      <c r="E32" s="62">
        <f t="shared" si="0"/>
        <v>0.41866403148467063</v>
      </c>
      <c r="F32" s="59">
        <v>961620</v>
      </c>
      <c r="G32" s="62">
        <f t="shared" si="3"/>
        <v>0.5213057076762387</v>
      </c>
      <c r="H32" s="60">
        <f t="shared" si="4"/>
        <v>-5880</v>
      </c>
      <c r="I32" s="71">
        <f t="shared" si="2"/>
        <v>-0.6114681475010919</v>
      </c>
    </row>
    <row r="33" spans="1:9" ht="20.25" customHeight="1">
      <c r="A33" s="101"/>
      <c r="B33" s="89"/>
      <c r="C33" s="61" t="s">
        <v>130</v>
      </c>
      <c r="D33" s="59">
        <v>299400</v>
      </c>
      <c r="E33" s="62">
        <f t="shared" si="0"/>
        <v>0.1311528355269324</v>
      </c>
      <c r="F33" s="59">
        <v>293280</v>
      </c>
      <c r="G33" s="62">
        <f t="shared" si="3"/>
        <v>0.1589905970625479</v>
      </c>
      <c r="H33" s="60">
        <f t="shared" si="4"/>
        <v>6120</v>
      </c>
      <c r="I33" s="71">
        <f t="shared" si="2"/>
        <v>2.086743044189853</v>
      </c>
    </row>
    <row r="34" spans="1:9" ht="20.25" customHeight="1">
      <c r="A34" s="101"/>
      <c r="B34" s="96" t="s">
        <v>18</v>
      </c>
      <c r="C34" s="96"/>
      <c r="D34" s="59">
        <f>SUM(D35:D43)</f>
        <v>543960</v>
      </c>
      <c r="E34" s="62">
        <f t="shared" si="0"/>
        <v>0.23828288715173732</v>
      </c>
      <c r="F34" s="59">
        <f>SUM(F35:F43)</f>
        <v>414800</v>
      </c>
      <c r="G34" s="62">
        <f t="shared" si="3"/>
        <v>0.22486804303581856</v>
      </c>
      <c r="H34" s="60">
        <f t="shared" si="4"/>
        <v>129160</v>
      </c>
      <c r="I34" s="71">
        <f t="shared" si="2"/>
        <v>31.137897782063646</v>
      </c>
    </row>
    <row r="35" spans="1:9" ht="22.5" customHeight="1">
      <c r="A35" s="101"/>
      <c r="B35" s="103"/>
      <c r="C35" s="61" t="s">
        <v>19</v>
      </c>
      <c r="D35" s="59">
        <v>132000</v>
      </c>
      <c r="E35" s="62">
        <f t="shared" si="0"/>
        <v>0.05782289341868764</v>
      </c>
      <c r="F35" s="59">
        <v>132000</v>
      </c>
      <c r="G35" s="62">
        <f t="shared" si="3"/>
        <v>0.07155877936530387</v>
      </c>
      <c r="H35" s="60">
        <f t="shared" si="4"/>
        <v>0</v>
      </c>
      <c r="I35" s="71">
        <f t="shared" si="2"/>
        <v>0</v>
      </c>
    </row>
    <row r="36" spans="1:9" ht="22.5" customHeight="1">
      <c r="A36" s="101"/>
      <c r="B36" s="88"/>
      <c r="C36" s="61" t="s">
        <v>133</v>
      </c>
      <c r="D36" s="59">
        <v>218040</v>
      </c>
      <c r="E36" s="62">
        <f aca="true" t="shared" si="5" ref="E36:E69">D36/$D$4*100</f>
        <v>0.09551290667432312</v>
      </c>
      <c r="F36" s="59">
        <v>108000</v>
      </c>
      <c r="G36" s="62">
        <f t="shared" si="3"/>
        <v>0.058548092207975896</v>
      </c>
      <c r="H36" s="60">
        <f t="shared" si="4"/>
        <v>110040</v>
      </c>
      <c r="I36" s="71">
        <f aca="true" t="shared" si="6" ref="I36:I69">IF(F36=0,0,H36/F36*100)</f>
        <v>101.8888888888889</v>
      </c>
    </row>
    <row r="37" spans="1:9" ht="22.5" customHeight="1">
      <c r="A37" s="101"/>
      <c r="B37" s="88"/>
      <c r="C37" s="61" t="s">
        <v>21</v>
      </c>
      <c r="D37" s="59">
        <v>36000</v>
      </c>
      <c r="E37" s="62">
        <f t="shared" si="5"/>
        <v>0.015769880023278445</v>
      </c>
      <c r="F37" s="59">
        <v>32000</v>
      </c>
      <c r="G37" s="62">
        <f aca="true" t="shared" si="7" ref="G37:G70">F37/$F$4*100</f>
        <v>0.0173475828764373</v>
      </c>
      <c r="H37" s="60">
        <f t="shared" si="4"/>
        <v>4000</v>
      </c>
      <c r="I37" s="71">
        <f t="shared" si="6"/>
        <v>12.5</v>
      </c>
    </row>
    <row r="38" spans="1:9" ht="22.5" customHeight="1">
      <c r="A38" s="101"/>
      <c r="B38" s="88"/>
      <c r="C38" s="61" t="s">
        <v>134</v>
      </c>
      <c r="D38" s="59">
        <v>19400</v>
      </c>
      <c r="E38" s="62">
        <f t="shared" si="5"/>
        <v>0.008498213123655608</v>
      </c>
      <c r="F38" s="59">
        <v>14000</v>
      </c>
      <c r="G38" s="62">
        <f t="shared" si="7"/>
        <v>0.0075895675084413205</v>
      </c>
      <c r="H38" s="60">
        <f t="shared" si="4"/>
        <v>5400</v>
      </c>
      <c r="I38" s="71">
        <f t="shared" si="6"/>
        <v>38.57142857142858</v>
      </c>
    </row>
    <row r="39" spans="1:9" ht="22.5" customHeight="1">
      <c r="A39" s="101"/>
      <c r="B39" s="88"/>
      <c r="C39" s="61" t="s">
        <v>135</v>
      </c>
      <c r="D39" s="59">
        <v>57000</v>
      </c>
      <c r="E39" s="62">
        <f t="shared" si="5"/>
        <v>0.024968976703524205</v>
      </c>
      <c r="F39" s="59">
        <v>57000</v>
      </c>
      <c r="G39" s="62">
        <f t="shared" si="7"/>
        <v>0.030900381998653945</v>
      </c>
      <c r="H39" s="60">
        <f t="shared" si="4"/>
        <v>0</v>
      </c>
      <c r="I39" s="71">
        <f t="shared" si="6"/>
        <v>0</v>
      </c>
    </row>
    <row r="40" spans="1:9" ht="22.5" customHeight="1">
      <c r="A40" s="101"/>
      <c r="B40" s="88"/>
      <c r="C40" s="61" t="s">
        <v>23</v>
      </c>
      <c r="D40" s="59">
        <v>68520</v>
      </c>
      <c r="E40" s="62">
        <f t="shared" si="5"/>
        <v>0.030015338310973305</v>
      </c>
      <c r="F40" s="59">
        <v>60000</v>
      </c>
      <c r="G40" s="62">
        <f t="shared" si="7"/>
        <v>0.03252671789331994</v>
      </c>
      <c r="H40" s="60">
        <f t="shared" si="4"/>
        <v>8520</v>
      </c>
      <c r="I40" s="71">
        <f t="shared" si="6"/>
        <v>14.2</v>
      </c>
    </row>
    <row r="41" spans="1:9" ht="22.5" customHeight="1">
      <c r="A41" s="101"/>
      <c r="B41" s="88"/>
      <c r="C41" s="61" t="s">
        <v>136</v>
      </c>
      <c r="D41" s="59">
        <v>5200</v>
      </c>
      <c r="E41" s="62">
        <f t="shared" si="5"/>
        <v>0.0022778715589179977</v>
      </c>
      <c r="F41" s="59">
        <v>5200</v>
      </c>
      <c r="G41" s="62">
        <f t="shared" si="7"/>
        <v>0.002818982217421062</v>
      </c>
      <c r="H41" s="60">
        <f t="shared" si="4"/>
        <v>0</v>
      </c>
      <c r="I41" s="71">
        <f t="shared" si="6"/>
        <v>0</v>
      </c>
    </row>
    <row r="42" spans="1:9" ht="22.5" customHeight="1">
      <c r="A42" s="101"/>
      <c r="B42" s="88"/>
      <c r="C42" s="61" t="s">
        <v>137</v>
      </c>
      <c r="D42" s="59">
        <v>4200</v>
      </c>
      <c r="E42" s="62">
        <f t="shared" si="5"/>
        <v>0.001839819336049152</v>
      </c>
      <c r="F42" s="59">
        <v>3600</v>
      </c>
      <c r="G42" s="62">
        <f t="shared" si="7"/>
        <v>0.0019516030735991965</v>
      </c>
      <c r="H42" s="60">
        <f t="shared" si="4"/>
        <v>600</v>
      </c>
      <c r="I42" s="71">
        <f t="shared" si="6"/>
        <v>16.666666666666664</v>
      </c>
    </row>
    <row r="43" spans="1:9" ht="22.5" customHeight="1">
      <c r="A43" s="101"/>
      <c r="B43" s="89"/>
      <c r="C43" s="63" t="s">
        <v>138</v>
      </c>
      <c r="D43" s="68">
        <v>3600</v>
      </c>
      <c r="E43" s="64">
        <f t="shared" si="5"/>
        <v>0.0015769880023278446</v>
      </c>
      <c r="F43" s="68">
        <v>3000</v>
      </c>
      <c r="G43" s="64">
        <f t="shared" si="7"/>
        <v>0.0016263358946659973</v>
      </c>
      <c r="H43" s="65">
        <f t="shared" si="4"/>
        <v>600</v>
      </c>
      <c r="I43" s="72">
        <f t="shared" si="6"/>
        <v>20</v>
      </c>
    </row>
    <row r="44" spans="1:9" ht="20.25" customHeight="1">
      <c r="A44" s="101"/>
      <c r="B44" s="96" t="s">
        <v>24</v>
      </c>
      <c r="C44" s="96"/>
      <c r="D44" s="59">
        <v>796133</v>
      </c>
      <c r="E44" s="62">
        <f t="shared" si="5"/>
        <v>0.3487478303492427</v>
      </c>
      <c r="F44" s="59">
        <v>683550</v>
      </c>
      <c r="G44" s="62">
        <f t="shared" si="7"/>
        <v>0.37056063359964747</v>
      </c>
      <c r="H44" s="60">
        <f t="shared" si="4"/>
        <v>112583</v>
      </c>
      <c r="I44" s="71">
        <f t="shared" si="6"/>
        <v>16.470338673103647</v>
      </c>
    </row>
    <row r="45" spans="1:9" ht="20.25" customHeight="1">
      <c r="A45" s="101"/>
      <c r="B45" s="96" t="s">
        <v>27</v>
      </c>
      <c r="C45" s="96"/>
      <c r="D45" s="59">
        <f>SUM(D46:D47)</f>
        <v>2084000</v>
      </c>
      <c r="E45" s="62">
        <f t="shared" si="5"/>
        <v>0.9129008324586744</v>
      </c>
      <c r="F45" s="59">
        <f>SUM(F46:F47)</f>
        <v>2249000</v>
      </c>
      <c r="G45" s="62">
        <f t="shared" si="7"/>
        <v>1.2192098090346093</v>
      </c>
      <c r="H45" s="60">
        <f t="shared" si="4"/>
        <v>-165000</v>
      </c>
      <c r="I45" s="71">
        <f t="shared" si="6"/>
        <v>-7.336594041796355</v>
      </c>
    </row>
    <row r="46" spans="1:9" ht="20.25" customHeight="1">
      <c r="A46" s="101"/>
      <c r="B46" s="103"/>
      <c r="C46" s="61" t="s">
        <v>139</v>
      </c>
      <c r="D46" s="59">
        <v>1796000</v>
      </c>
      <c r="E46" s="62">
        <f t="shared" si="5"/>
        <v>0.786741792272447</v>
      </c>
      <c r="F46" s="59">
        <v>2064000</v>
      </c>
      <c r="G46" s="62">
        <f t="shared" si="7"/>
        <v>1.1189190955302062</v>
      </c>
      <c r="H46" s="60">
        <f t="shared" si="4"/>
        <v>-268000</v>
      </c>
      <c r="I46" s="71">
        <f t="shared" si="6"/>
        <v>-12.984496124031008</v>
      </c>
    </row>
    <row r="47" spans="1:9" ht="20.25" customHeight="1">
      <c r="A47" s="95"/>
      <c r="B47" s="89"/>
      <c r="C47" s="61" t="s">
        <v>29</v>
      </c>
      <c r="D47" s="59">
        <v>288000</v>
      </c>
      <c r="E47" s="62">
        <f t="shared" si="5"/>
        <v>0.12615904018622756</v>
      </c>
      <c r="F47" s="59">
        <v>185000</v>
      </c>
      <c r="G47" s="62">
        <f t="shared" si="7"/>
        <v>0.10029071350440316</v>
      </c>
      <c r="H47" s="60">
        <f t="shared" si="4"/>
        <v>103000</v>
      </c>
      <c r="I47" s="71">
        <f t="shared" si="6"/>
        <v>55.67567567567567</v>
      </c>
    </row>
    <row r="48" spans="1:9" ht="23.25" customHeight="1">
      <c r="A48" s="97" t="s">
        <v>140</v>
      </c>
      <c r="B48" s="96"/>
      <c r="C48" s="96"/>
      <c r="D48" s="59">
        <f>SUM(D49,D60,D61,D64,D68:D69,D70,D80,D84)</f>
        <v>49596171</v>
      </c>
      <c r="E48" s="62">
        <f t="shared" si="5"/>
        <v>21.72571295233338</v>
      </c>
      <c r="F48" s="59">
        <f>SUM(F49,F60,F61,F64,F68:F69,F70,F80,F84)</f>
        <v>39143928</v>
      </c>
      <c r="G48" s="62">
        <f t="shared" si="7"/>
        <v>21.22039172154046</v>
      </c>
      <c r="H48" s="60">
        <f t="shared" si="4"/>
        <v>10452243</v>
      </c>
      <c r="I48" s="71">
        <f t="shared" si="6"/>
        <v>26.70208007740051</v>
      </c>
    </row>
    <row r="49" spans="1:9" ht="24.75" customHeight="1">
      <c r="A49" s="100"/>
      <c r="B49" s="96" t="s">
        <v>32</v>
      </c>
      <c r="C49" s="96"/>
      <c r="D49" s="59">
        <f>SUM(D50:D59)</f>
        <v>21278975</v>
      </c>
      <c r="E49" s="62">
        <f t="shared" si="5"/>
        <v>9.321302299120596</v>
      </c>
      <c r="F49" s="59">
        <f>SUM(F50:F59)</f>
        <v>15773979</v>
      </c>
      <c r="G49" s="62">
        <f t="shared" si="7"/>
        <v>8.55126274980255</v>
      </c>
      <c r="H49" s="60">
        <f t="shared" si="4"/>
        <v>5504996</v>
      </c>
      <c r="I49" s="71">
        <f t="shared" si="6"/>
        <v>34.89922232050645</v>
      </c>
    </row>
    <row r="50" spans="1:9" ht="24.75" customHeight="1">
      <c r="A50" s="101"/>
      <c r="B50" s="103"/>
      <c r="C50" s="61" t="s">
        <v>33</v>
      </c>
      <c r="D50" s="59">
        <v>18057194</v>
      </c>
      <c r="E50" s="62">
        <f t="shared" si="5"/>
        <v>7.909993970473983</v>
      </c>
      <c r="F50" s="59">
        <v>12847491</v>
      </c>
      <c r="G50" s="62">
        <f t="shared" si="7"/>
        <v>6.964778589899449</v>
      </c>
      <c r="H50" s="60">
        <f t="shared" si="4"/>
        <v>5209703</v>
      </c>
      <c r="I50" s="71">
        <f t="shared" si="6"/>
        <v>40.55035337249896</v>
      </c>
    </row>
    <row r="51" spans="1:9" ht="24.75" customHeight="1">
      <c r="A51" s="101"/>
      <c r="B51" s="88"/>
      <c r="C51" s="61" t="s">
        <v>141</v>
      </c>
      <c r="D51" s="59">
        <v>402600</v>
      </c>
      <c r="E51" s="62">
        <f t="shared" si="5"/>
        <v>0.17635982492699728</v>
      </c>
      <c r="F51" s="59">
        <v>416600</v>
      </c>
      <c r="G51" s="62">
        <f t="shared" si="7"/>
        <v>0.22584384457261814</v>
      </c>
      <c r="H51" s="60">
        <f t="shared" si="4"/>
        <v>-14000</v>
      </c>
      <c r="I51" s="71">
        <f t="shared" si="6"/>
        <v>-3.3605376860297644</v>
      </c>
    </row>
    <row r="52" spans="1:9" ht="24.75" customHeight="1">
      <c r="A52" s="101"/>
      <c r="B52" s="88"/>
      <c r="C52" s="61" t="s">
        <v>34</v>
      </c>
      <c r="D52" s="59">
        <v>24300</v>
      </c>
      <c r="E52" s="62">
        <f t="shared" si="5"/>
        <v>0.01064466901571295</v>
      </c>
      <c r="F52" s="59">
        <v>11000</v>
      </c>
      <c r="G52" s="62">
        <f t="shared" si="7"/>
        <v>0.005963231613775323</v>
      </c>
      <c r="H52" s="60">
        <f t="shared" si="4"/>
        <v>13300</v>
      </c>
      <c r="I52" s="71">
        <f t="shared" si="6"/>
        <v>120.9090909090909</v>
      </c>
    </row>
    <row r="53" spans="1:9" ht="24.75" customHeight="1">
      <c r="A53" s="101"/>
      <c r="B53" s="88"/>
      <c r="C53" s="61" t="s">
        <v>142</v>
      </c>
      <c r="D53" s="59">
        <v>22680</v>
      </c>
      <c r="E53" s="62">
        <f t="shared" si="5"/>
        <v>0.00993502441466542</v>
      </c>
      <c r="F53" s="59">
        <v>18900</v>
      </c>
      <c r="G53" s="62">
        <f t="shared" si="7"/>
        <v>0.010245916136395783</v>
      </c>
      <c r="H53" s="60">
        <f>D53-F53</f>
        <v>3780</v>
      </c>
      <c r="I53" s="71">
        <f>IF(F53=0,0,H53/F53*100)</f>
        <v>20</v>
      </c>
    </row>
    <row r="54" spans="1:9" ht="24.75" customHeight="1">
      <c r="A54" s="101"/>
      <c r="B54" s="88"/>
      <c r="C54" s="61" t="s">
        <v>143</v>
      </c>
      <c r="D54" s="59">
        <v>959400</v>
      </c>
      <c r="E54" s="62">
        <f t="shared" si="5"/>
        <v>0.42026730262037054</v>
      </c>
      <c r="F54" s="59">
        <v>963700</v>
      </c>
      <c r="G54" s="62">
        <f t="shared" si="7"/>
        <v>0.5224333005632071</v>
      </c>
      <c r="H54" s="60">
        <f>D54-F54</f>
        <v>-4300</v>
      </c>
      <c r="I54" s="71">
        <f>IF(F54=0,0,H54/F54*100)</f>
        <v>-0.4461969492580679</v>
      </c>
    </row>
    <row r="55" spans="1:9" ht="24.75" customHeight="1">
      <c r="A55" s="101"/>
      <c r="B55" s="88"/>
      <c r="C55" s="61" t="s">
        <v>144</v>
      </c>
      <c r="D55" s="59">
        <v>12000</v>
      </c>
      <c r="E55" s="62">
        <f t="shared" si="5"/>
        <v>0.005256626674426148</v>
      </c>
      <c r="F55" s="59">
        <v>58414</v>
      </c>
      <c r="G55" s="62">
        <f t="shared" si="7"/>
        <v>0.03166692831700652</v>
      </c>
      <c r="H55" s="60">
        <f t="shared" si="4"/>
        <v>-46414</v>
      </c>
      <c r="I55" s="71">
        <f t="shared" si="6"/>
        <v>-79.45697949121787</v>
      </c>
    </row>
    <row r="56" spans="1:9" ht="24.75" customHeight="1">
      <c r="A56" s="101"/>
      <c r="B56" s="88"/>
      <c r="C56" s="61" t="s">
        <v>145</v>
      </c>
      <c r="D56" s="59">
        <v>9600</v>
      </c>
      <c r="E56" s="62">
        <f t="shared" si="5"/>
        <v>0.004205301339540919</v>
      </c>
      <c r="F56" s="59">
        <v>36000</v>
      </c>
      <c r="G56" s="62">
        <f t="shared" si="7"/>
        <v>0.019516030735991965</v>
      </c>
      <c r="H56" s="60">
        <f t="shared" si="4"/>
        <v>-26400</v>
      </c>
      <c r="I56" s="71">
        <f t="shared" si="6"/>
        <v>-73.33333333333333</v>
      </c>
    </row>
    <row r="57" spans="1:9" ht="24.75" customHeight="1">
      <c r="A57" s="101"/>
      <c r="B57" s="88"/>
      <c r="C57" s="61" t="s">
        <v>146</v>
      </c>
      <c r="D57" s="59">
        <v>97147</v>
      </c>
      <c r="E57" s="62">
        <f t="shared" si="5"/>
        <v>0.04255545929503975</v>
      </c>
      <c r="F57" s="59">
        <v>71004</v>
      </c>
      <c r="G57" s="62">
        <f t="shared" si="7"/>
        <v>0.03849211795495482</v>
      </c>
      <c r="H57" s="60">
        <f t="shared" si="4"/>
        <v>26143</v>
      </c>
      <c r="I57" s="71">
        <f t="shared" si="6"/>
        <v>36.81905244774942</v>
      </c>
    </row>
    <row r="58" spans="1:9" ht="24.75" customHeight="1">
      <c r="A58" s="101"/>
      <c r="B58" s="88"/>
      <c r="C58" s="61" t="s">
        <v>147</v>
      </c>
      <c r="D58" s="59">
        <v>497280</v>
      </c>
      <c r="E58" s="62">
        <f t="shared" si="5"/>
        <v>0.2178346093882196</v>
      </c>
      <c r="F58" s="59">
        <v>392973</v>
      </c>
      <c r="G58" s="62">
        <f t="shared" si="7"/>
        <v>0.21303536517819363</v>
      </c>
      <c r="H58" s="60">
        <f t="shared" si="4"/>
        <v>104307</v>
      </c>
      <c r="I58" s="71">
        <f t="shared" si="6"/>
        <v>26.543044942018916</v>
      </c>
    </row>
    <row r="59" spans="1:9" ht="24.75" customHeight="1">
      <c r="A59" s="101"/>
      <c r="B59" s="89"/>
      <c r="C59" s="61" t="s">
        <v>148</v>
      </c>
      <c r="D59" s="59">
        <v>1196774</v>
      </c>
      <c r="E59" s="62">
        <f t="shared" si="5"/>
        <v>0.52424951097164</v>
      </c>
      <c r="F59" s="59">
        <v>957897</v>
      </c>
      <c r="G59" s="62">
        <f t="shared" si="7"/>
        <v>0.5192874248309582</v>
      </c>
      <c r="H59" s="60">
        <f aca="true" t="shared" si="8" ref="H59:H92">D59-F59</f>
        <v>238877</v>
      </c>
      <c r="I59" s="71">
        <f t="shared" si="6"/>
        <v>24.937649872585467</v>
      </c>
    </row>
    <row r="60" spans="1:9" ht="22.5" customHeight="1">
      <c r="A60" s="95"/>
      <c r="B60" s="96" t="s">
        <v>149</v>
      </c>
      <c r="C60" s="96"/>
      <c r="D60" s="59">
        <v>25000</v>
      </c>
      <c r="E60" s="62">
        <f t="shared" si="5"/>
        <v>0.010951305571721142</v>
      </c>
      <c r="F60" s="59">
        <v>20000</v>
      </c>
      <c r="G60" s="62">
        <f t="shared" si="7"/>
        <v>0.010842239297773315</v>
      </c>
      <c r="H60" s="60">
        <f>D60-F60</f>
        <v>5000</v>
      </c>
      <c r="I60" s="71">
        <f>IF(F60=0,0,H60/F60*100)</f>
        <v>25</v>
      </c>
    </row>
    <row r="61" spans="1:9" ht="21" customHeight="1">
      <c r="A61" s="100"/>
      <c r="B61" s="96" t="s">
        <v>37</v>
      </c>
      <c r="C61" s="96"/>
      <c r="D61" s="59">
        <f>SUM(D62:D63)</f>
        <v>1844800</v>
      </c>
      <c r="E61" s="62">
        <f t="shared" si="5"/>
        <v>0.8081187407484467</v>
      </c>
      <c r="F61" s="59">
        <f>SUM(F62:F63)</f>
        <v>1007740</v>
      </c>
      <c r="G61" s="62">
        <f t="shared" si="7"/>
        <v>0.546307911496904</v>
      </c>
      <c r="H61" s="60">
        <f t="shared" si="8"/>
        <v>837060</v>
      </c>
      <c r="I61" s="71">
        <f t="shared" si="6"/>
        <v>83.06309167047056</v>
      </c>
    </row>
    <row r="62" spans="1:9" ht="21" customHeight="1">
      <c r="A62" s="101"/>
      <c r="B62" s="103"/>
      <c r="C62" s="61" t="s">
        <v>150</v>
      </c>
      <c r="D62" s="59">
        <v>724450</v>
      </c>
      <c r="E62" s="62">
        <f t="shared" si="5"/>
        <v>0.3173469328573353</v>
      </c>
      <c r="F62" s="59">
        <v>557740</v>
      </c>
      <c r="G62" s="62">
        <f t="shared" si="7"/>
        <v>0.30235752729700444</v>
      </c>
      <c r="H62" s="60">
        <f t="shared" si="8"/>
        <v>166710</v>
      </c>
      <c r="I62" s="71">
        <f t="shared" si="6"/>
        <v>29.890271452648186</v>
      </c>
    </row>
    <row r="63" spans="1:9" ht="21" customHeight="1">
      <c r="A63" s="101"/>
      <c r="B63" s="89"/>
      <c r="C63" s="61" t="s">
        <v>151</v>
      </c>
      <c r="D63" s="59">
        <v>1120350</v>
      </c>
      <c r="E63" s="62">
        <f t="shared" si="5"/>
        <v>0.4907718078911113</v>
      </c>
      <c r="F63" s="59">
        <v>450000</v>
      </c>
      <c r="G63" s="62">
        <f t="shared" si="7"/>
        <v>0.24395038419989956</v>
      </c>
      <c r="H63" s="60">
        <f t="shared" si="8"/>
        <v>670350</v>
      </c>
      <c r="I63" s="71">
        <f t="shared" si="6"/>
        <v>148.96666666666667</v>
      </c>
    </row>
    <row r="64" spans="1:9" ht="21" customHeight="1">
      <c r="A64" s="101"/>
      <c r="B64" s="96" t="s">
        <v>38</v>
      </c>
      <c r="C64" s="96"/>
      <c r="D64" s="59">
        <f>SUM(D65:D67)</f>
        <v>2543503</v>
      </c>
      <c r="E64" s="62">
        <f t="shared" si="5"/>
        <v>1.1141871430235777</v>
      </c>
      <c r="F64" s="59">
        <f>SUM(F65:F67)</f>
        <v>2768741</v>
      </c>
      <c r="G64" s="62">
        <f t="shared" si="7"/>
        <v>1.5009676237778091</v>
      </c>
      <c r="H64" s="60">
        <f t="shared" si="8"/>
        <v>-225238</v>
      </c>
      <c r="I64" s="71">
        <f t="shared" si="6"/>
        <v>-8.135033215457856</v>
      </c>
    </row>
    <row r="65" spans="1:9" ht="21" customHeight="1">
      <c r="A65" s="101"/>
      <c r="B65" s="103"/>
      <c r="C65" s="61" t="s">
        <v>39</v>
      </c>
      <c r="D65" s="59">
        <v>2035432</v>
      </c>
      <c r="E65" s="62">
        <f t="shared" si="5"/>
        <v>0.8916255120983805</v>
      </c>
      <c r="F65" s="59">
        <v>2109802</v>
      </c>
      <c r="G65" s="62">
        <f t="shared" si="7"/>
        <v>1.1437489077460365</v>
      </c>
      <c r="H65" s="60">
        <f t="shared" si="8"/>
        <v>-74370</v>
      </c>
      <c r="I65" s="71">
        <f t="shared" si="6"/>
        <v>-3.524975329438497</v>
      </c>
    </row>
    <row r="66" spans="1:9" ht="21" customHeight="1">
      <c r="A66" s="101"/>
      <c r="B66" s="88"/>
      <c r="C66" s="61" t="s">
        <v>152</v>
      </c>
      <c r="D66" s="59">
        <v>508071</v>
      </c>
      <c r="E66" s="62">
        <f t="shared" si="5"/>
        <v>0.22256163092519732</v>
      </c>
      <c r="F66" s="59">
        <v>655439</v>
      </c>
      <c r="G66" s="62">
        <f t="shared" si="7"/>
        <v>0.35532132415466217</v>
      </c>
      <c r="H66" s="60">
        <f t="shared" si="8"/>
        <v>-147368</v>
      </c>
      <c r="I66" s="71">
        <f t="shared" si="6"/>
        <v>-22.483861961219883</v>
      </c>
    </row>
    <row r="67" spans="1:9" ht="21" customHeight="1">
      <c r="A67" s="101"/>
      <c r="B67" s="89"/>
      <c r="C67" s="61" t="s">
        <v>153</v>
      </c>
      <c r="D67" s="59">
        <v>0</v>
      </c>
      <c r="E67" s="62">
        <f t="shared" si="5"/>
        <v>0</v>
      </c>
      <c r="F67" s="59">
        <v>3500</v>
      </c>
      <c r="G67" s="62">
        <f t="shared" si="7"/>
        <v>0.0018973918771103301</v>
      </c>
      <c r="H67" s="66">
        <f t="shared" si="8"/>
        <v>-3500</v>
      </c>
      <c r="I67" s="71">
        <f t="shared" si="6"/>
        <v>-100</v>
      </c>
    </row>
    <row r="68" spans="1:9" ht="21" customHeight="1">
      <c r="A68" s="101"/>
      <c r="B68" s="96" t="s">
        <v>40</v>
      </c>
      <c r="C68" s="96"/>
      <c r="D68" s="59">
        <v>650</v>
      </c>
      <c r="E68" s="62">
        <f t="shared" si="5"/>
        <v>0.0002847339448647497</v>
      </c>
      <c r="F68" s="59">
        <v>650</v>
      </c>
      <c r="G68" s="62">
        <f t="shared" si="7"/>
        <v>0.00035237277717763274</v>
      </c>
      <c r="H68" s="60">
        <f t="shared" si="8"/>
        <v>0</v>
      </c>
      <c r="I68" s="71">
        <f t="shared" si="6"/>
        <v>0</v>
      </c>
    </row>
    <row r="69" spans="1:9" ht="21" customHeight="1">
      <c r="A69" s="101"/>
      <c r="B69" s="96" t="s">
        <v>41</v>
      </c>
      <c r="C69" s="96"/>
      <c r="D69" s="59">
        <v>29000</v>
      </c>
      <c r="E69" s="62">
        <f t="shared" si="5"/>
        <v>0.012703514463196527</v>
      </c>
      <c r="F69" s="59">
        <v>140000</v>
      </c>
      <c r="G69" s="62">
        <f t="shared" si="7"/>
        <v>0.07589567508441321</v>
      </c>
      <c r="H69" s="60">
        <f t="shared" si="8"/>
        <v>-111000</v>
      </c>
      <c r="I69" s="71">
        <f t="shared" si="6"/>
        <v>-79.28571428571428</v>
      </c>
    </row>
    <row r="70" spans="1:9" ht="21" customHeight="1">
      <c r="A70" s="101"/>
      <c r="B70" s="96" t="s">
        <v>42</v>
      </c>
      <c r="C70" s="96"/>
      <c r="D70" s="59">
        <f>SUM(D71:D79)</f>
        <v>22192371</v>
      </c>
      <c r="E70" s="62">
        <f aca="true" t="shared" si="9" ref="E70:E102">D70/$D$4*100</f>
        <v>9.721417447280107</v>
      </c>
      <c r="F70" s="59">
        <f>SUM(F71:F79)</f>
        <v>18018026</v>
      </c>
      <c r="G70" s="62">
        <f t="shared" si="7"/>
        <v>9.767787478275066</v>
      </c>
      <c r="H70" s="60">
        <f t="shared" si="8"/>
        <v>4174345</v>
      </c>
      <c r="I70" s="71">
        <f aca="true" t="shared" si="10" ref="I70:I102">IF(F70=0,0,H70/F70*100)</f>
        <v>23.167604486751213</v>
      </c>
    </row>
    <row r="71" spans="1:9" ht="21" customHeight="1">
      <c r="A71" s="101"/>
      <c r="B71" s="103"/>
      <c r="C71" s="61" t="s">
        <v>43</v>
      </c>
      <c r="D71" s="59">
        <v>1091238</v>
      </c>
      <c r="E71" s="62">
        <f t="shared" si="9"/>
        <v>0.47801923157895343</v>
      </c>
      <c r="F71" s="59">
        <v>987392</v>
      </c>
      <c r="G71" s="62">
        <f aca="true" t="shared" si="11" ref="G71:G103">F71/$F$4*100</f>
        <v>0.5352770172353494</v>
      </c>
      <c r="H71" s="60">
        <f t="shared" si="8"/>
        <v>103846</v>
      </c>
      <c r="I71" s="71">
        <f t="shared" si="10"/>
        <v>10.517200868550686</v>
      </c>
    </row>
    <row r="72" spans="1:9" ht="21" customHeight="1">
      <c r="A72" s="101"/>
      <c r="B72" s="88"/>
      <c r="C72" s="61" t="s">
        <v>154</v>
      </c>
      <c r="D72" s="59">
        <v>3338567</v>
      </c>
      <c r="E72" s="62">
        <f t="shared" si="9"/>
        <v>1.4624666955465735</v>
      </c>
      <c r="F72" s="59">
        <v>2423071</v>
      </c>
      <c r="G72" s="62">
        <f t="shared" si="11"/>
        <v>1.3135757808747441</v>
      </c>
      <c r="H72" s="60">
        <f t="shared" si="8"/>
        <v>915496</v>
      </c>
      <c r="I72" s="71">
        <f t="shared" si="10"/>
        <v>37.782466960316064</v>
      </c>
    </row>
    <row r="73" spans="1:9" ht="21" customHeight="1">
      <c r="A73" s="101"/>
      <c r="B73" s="88"/>
      <c r="C73" s="61" t="s">
        <v>155</v>
      </c>
      <c r="D73" s="59">
        <v>10817940</v>
      </c>
      <c r="E73" s="62">
        <f t="shared" si="9"/>
        <v>4.7388226638618</v>
      </c>
      <c r="F73" s="59">
        <v>8229826</v>
      </c>
      <c r="G73" s="62">
        <f t="shared" si="11"/>
        <v>4.461487143551828</v>
      </c>
      <c r="H73" s="60">
        <f t="shared" si="8"/>
        <v>2588114</v>
      </c>
      <c r="I73" s="71">
        <f t="shared" si="10"/>
        <v>31.44797958061325</v>
      </c>
    </row>
    <row r="74" spans="1:9" ht="21" customHeight="1">
      <c r="A74" s="101"/>
      <c r="B74" s="88"/>
      <c r="C74" s="61" t="s">
        <v>156</v>
      </c>
      <c r="D74" s="59">
        <v>1431500</v>
      </c>
      <c r="E74" s="62">
        <f t="shared" si="9"/>
        <v>0.6270717570367526</v>
      </c>
      <c r="F74" s="59">
        <v>1292400</v>
      </c>
      <c r="G74" s="62">
        <f t="shared" si="11"/>
        <v>0.7006255034221116</v>
      </c>
      <c r="H74" s="60">
        <f t="shared" si="8"/>
        <v>139100</v>
      </c>
      <c r="I74" s="71">
        <f t="shared" si="10"/>
        <v>10.762921696069329</v>
      </c>
    </row>
    <row r="75" spans="1:9" ht="21" customHeight="1">
      <c r="A75" s="101"/>
      <c r="B75" s="88"/>
      <c r="C75" s="61" t="s">
        <v>157</v>
      </c>
      <c r="D75" s="59">
        <v>798101</v>
      </c>
      <c r="E75" s="62">
        <f t="shared" si="9"/>
        <v>0.34960991712384865</v>
      </c>
      <c r="F75" s="59">
        <v>399854</v>
      </c>
      <c r="G75" s="62">
        <f t="shared" si="11"/>
        <v>0.21676563760859255</v>
      </c>
      <c r="H75" s="60">
        <f t="shared" si="8"/>
        <v>398247</v>
      </c>
      <c r="I75" s="71">
        <f t="shared" si="10"/>
        <v>99.5981033077073</v>
      </c>
    </row>
    <row r="76" spans="1:9" ht="21" customHeight="1">
      <c r="A76" s="101"/>
      <c r="B76" s="88"/>
      <c r="C76" s="61" t="s">
        <v>158</v>
      </c>
      <c r="D76" s="59">
        <v>232173</v>
      </c>
      <c r="E76" s="62">
        <f t="shared" si="9"/>
        <v>0.10170389874012851</v>
      </c>
      <c r="F76" s="59">
        <v>202493</v>
      </c>
      <c r="G76" s="62">
        <f t="shared" si="11"/>
        <v>0.1097738781062006</v>
      </c>
      <c r="H76" s="60">
        <f t="shared" si="8"/>
        <v>29680</v>
      </c>
      <c r="I76" s="71">
        <f t="shared" si="10"/>
        <v>14.657296795444779</v>
      </c>
    </row>
    <row r="77" spans="1:9" ht="21" customHeight="1">
      <c r="A77" s="101"/>
      <c r="B77" s="88"/>
      <c r="C77" s="61" t="s">
        <v>159</v>
      </c>
      <c r="D77" s="59">
        <v>50000</v>
      </c>
      <c r="E77" s="62">
        <f t="shared" si="9"/>
        <v>0.021902611143442285</v>
      </c>
      <c r="F77" s="59">
        <v>50000</v>
      </c>
      <c r="G77" s="62">
        <f t="shared" si="11"/>
        <v>0.027105598244433288</v>
      </c>
      <c r="H77" s="60">
        <f t="shared" si="8"/>
        <v>0</v>
      </c>
      <c r="I77" s="71">
        <f t="shared" si="10"/>
        <v>0</v>
      </c>
    </row>
    <row r="78" spans="1:9" ht="21" customHeight="1">
      <c r="A78" s="101"/>
      <c r="B78" s="88"/>
      <c r="C78" s="61" t="s">
        <v>187</v>
      </c>
      <c r="D78" s="59">
        <v>0</v>
      </c>
      <c r="E78" s="62">
        <f t="shared" si="9"/>
        <v>0</v>
      </c>
      <c r="F78" s="59">
        <v>0</v>
      </c>
      <c r="G78" s="62">
        <f t="shared" si="11"/>
        <v>0</v>
      </c>
      <c r="H78" s="60">
        <f t="shared" si="8"/>
        <v>0</v>
      </c>
      <c r="I78" s="71">
        <f t="shared" si="10"/>
        <v>0</v>
      </c>
    </row>
    <row r="79" spans="1:9" ht="21" customHeight="1">
      <c r="A79" s="101"/>
      <c r="B79" s="89"/>
      <c r="C79" s="61" t="s">
        <v>160</v>
      </c>
      <c r="D79" s="59">
        <v>4432852</v>
      </c>
      <c r="E79" s="62">
        <f t="shared" si="9"/>
        <v>1.9418206722486084</v>
      </c>
      <c r="F79" s="59">
        <v>4432990</v>
      </c>
      <c r="G79" s="62">
        <f t="shared" si="11"/>
        <v>2.4031769192318064</v>
      </c>
      <c r="H79" s="60">
        <f t="shared" si="8"/>
        <v>-138</v>
      </c>
      <c r="I79" s="71">
        <f t="shared" si="10"/>
        <v>-0.003113023038626299</v>
      </c>
    </row>
    <row r="80" spans="1:9" ht="21" customHeight="1">
      <c r="A80" s="101"/>
      <c r="B80" s="96" t="s">
        <v>161</v>
      </c>
      <c r="C80" s="96"/>
      <c r="D80" s="59">
        <f>SUM(D81:D83)</f>
        <v>1423569</v>
      </c>
      <c r="E80" s="62">
        <f t="shared" si="9"/>
        <v>0.6235975648571799</v>
      </c>
      <c r="F80" s="59">
        <f>SUM(F81:F83)</f>
        <v>1293163</v>
      </c>
      <c r="G80" s="62">
        <f t="shared" si="11"/>
        <v>0.7010391348513216</v>
      </c>
      <c r="H80" s="60">
        <f t="shared" si="8"/>
        <v>130406</v>
      </c>
      <c r="I80" s="71">
        <f t="shared" si="10"/>
        <v>10.084266252591515</v>
      </c>
    </row>
    <row r="81" spans="1:9" ht="21" customHeight="1">
      <c r="A81" s="101"/>
      <c r="B81" s="103"/>
      <c r="C81" s="61" t="s">
        <v>162</v>
      </c>
      <c r="D81" s="59">
        <v>556428</v>
      </c>
      <c r="E81" s="62">
        <f t="shared" si="9"/>
        <v>0.2437445222664661</v>
      </c>
      <c r="F81" s="59">
        <v>542051</v>
      </c>
      <c r="G81" s="62">
        <f t="shared" si="11"/>
        <v>0.29385233267986616</v>
      </c>
      <c r="H81" s="60">
        <f t="shared" si="8"/>
        <v>14377</v>
      </c>
      <c r="I81" s="71">
        <f t="shared" si="10"/>
        <v>2.6523334520183526</v>
      </c>
    </row>
    <row r="82" spans="1:9" ht="21" customHeight="1">
      <c r="A82" s="101"/>
      <c r="B82" s="88"/>
      <c r="C82" s="61" t="s">
        <v>163</v>
      </c>
      <c r="D82" s="59">
        <v>837141</v>
      </c>
      <c r="E82" s="62">
        <f t="shared" si="9"/>
        <v>0.36671147590464837</v>
      </c>
      <c r="F82" s="59">
        <v>731112</v>
      </c>
      <c r="G82" s="62">
        <f t="shared" si="11"/>
        <v>0.39634456287368214</v>
      </c>
      <c r="H82" s="60">
        <f t="shared" si="8"/>
        <v>106029</v>
      </c>
      <c r="I82" s="71">
        <f t="shared" si="10"/>
        <v>14.502429176377902</v>
      </c>
    </row>
    <row r="83" spans="1:9" ht="21" customHeight="1">
      <c r="A83" s="101"/>
      <c r="B83" s="89"/>
      <c r="C83" s="61" t="s">
        <v>164</v>
      </c>
      <c r="D83" s="59">
        <v>30000</v>
      </c>
      <c r="E83" s="62">
        <f t="shared" si="9"/>
        <v>0.013141566686065372</v>
      </c>
      <c r="F83" s="59">
        <v>20000</v>
      </c>
      <c r="G83" s="62">
        <f t="shared" si="11"/>
        <v>0.010842239297773315</v>
      </c>
      <c r="H83" s="60">
        <f t="shared" si="8"/>
        <v>10000</v>
      </c>
      <c r="I83" s="71">
        <f t="shared" si="10"/>
        <v>50</v>
      </c>
    </row>
    <row r="84" spans="1:9" ht="21" customHeight="1">
      <c r="A84" s="101"/>
      <c r="B84" s="96" t="s">
        <v>165</v>
      </c>
      <c r="C84" s="96"/>
      <c r="D84" s="59">
        <f>SUM(D85:D86)</f>
        <v>258303</v>
      </c>
      <c r="E84" s="62">
        <f t="shared" si="9"/>
        <v>0.11315020332369144</v>
      </c>
      <c r="F84" s="59">
        <f>SUM(F85:F86)</f>
        <v>121629</v>
      </c>
      <c r="G84" s="62">
        <f t="shared" si="11"/>
        <v>0.06593653617744352</v>
      </c>
      <c r="H84" s="60">
        <f t="shared" si="8"/>
        <v>136674</v>
      </c>
      <c r="I84" s="71">
        <f t="shared" si="10"/>
        <v>112.36958291197001</v>
      </c>
    </row>
    <row r="85" spans="1:9" ht="21" customHeight="1">
      <c r="A85" s="101"/>
      <c r="B85" s="103"/>
      <c r="C85" s="67" t="s">
        <v>166</v>
      </c>
      <c r="D85" s="59">
        <v>154000</v>
      </c>
      <c r="E85" s="62">
        <f t="shared" si="9"/>
        <v>0.06746004232180224</v>
      </c>
      <c r="F85" s="59">
        <v>0</v>
      </c>
      <c r="G85" s="62">
        <f t="shared" si="11"/>
        <v>0</v>
      </c>
      <c r="H85" s="60">
        <f t="shared" si="8"/>
        <v>154000</v>
      </c>
      <c r="I85" s="71">
        <f t="shared" si="10"/>
        <v>0</v>
      </c>
    </row>
    <row r="86" spans="1:9" ht="21" customHeight="1">
      <c r="A86" s="95"/>
      <c r="B86" s="89"/>
      <c r="C86" s="61" t="s">
        <v>167</v>
      </c>
      <c r="D86" s="59">
        <v>104303</v>
      </c>
      <c r="E86" s="62">
        <f t="shared" si="9"/>
        <v>0.04569016100188921</v>
      </c>
      <c r="F86" s="59">
        <v>121629</v>
      </c>
      <c r="G86" s="62">
        <f t="shared" si="11"/>
        <v>0.06593653617744352</v>
      </c>
      <c r="H86" s="60">
        <f t="shared" si="8"/>
        <v>-17326</v>
      </c>
      <c r="I86" s="71">
        <f t="shared" si="10"/>
        <v>-14.24495802810185</v>
      </c>
    </row>
    <row r="87" spans="1:9" ht="21" customHeight="1">
      <c r="A87" s="97" t="s">
        <v>46</v>
      </c>
      <c r="B87" s="96"/>
      <c r="C87" s="96"/>
      <c r="D87" s="59">
        <f>SUM(D88,D96,D99,D102)</f>
        <v>122960904</v>
      </c>
      <c r="E87" s="62">
        <f t="shared" si="9"/>
        <v>53.86329732316274</v>
      </c>
      <c r="F87" s="59">
        <f>SUM(F88,F96,F99,F102)</f>
        <v>96355394</v>
      </c>
      <c r="G87" s="62">
        <f t="shared" si="11"/>
        <v>52.23541196896156</v>
      </c>
      <c r="H87" s="60">
        <f t="shared" si="8"/>
        <v>26605510</v>
      </c>
      <c r="I87" s="71">
        <f t="shared" si="10"/>
        <v>27.6118532606488</v>
      </c>
    </row>
    <row r="88" spans="1:9" ht="21" customHeight="1">
      <c r="A88" s="73"/>
      <c r="B88" s="96" t="s">
        <v>47</v>
      </c>
      <c r="C88" s="96"/>
      <c r="D88" s="59">
        <f>SUM(D89:D95)</f>
        <v>89634715</v>
      </c>
      <c r="E88" s="62">
        <f t="shared" si="9"/>
        <v>39.26468615196546</v>
      </c>
      <c r="F88" s="59">
        <f>SUM(F89:F95)</f>
        <v>73607689</v>
      </c>
      <c r="G88" s="62">
        <f t="shared" si="11"/>
        <v>39.903608914703824</v>
      </c>
      <c r="H88" s="60">
        <f t="shared" si="8"/>
        <v>16027026</v>
      </c>
      <c r="I88" s="71">
        <f t="shared" si="10"/>
        <v>21.77357585564193</v>
      </c>
    </row>
    <row r="89" spans="1:9" ht="21" customHeight="1">
      <c r="A89" s="74"/>
      <c r="B89" s="103"/>
      <c r="C89" s="61" t="s">
        <v>168</v>
      </c>
      <c r="D89" s="59">
        <v>701753</v>
      </c>
      <c r="E89" s="62">
        <f t="shared" si="9"/>
        <v>0.3074044615548811</v>
      </c>
      <c r="F89" s="59">
        <v>0</v>
      </c>
      <c r="G89" s="62">
        <f t="shared" si="11"/>
        <v>0</v>
      </c>
      <c r="H89" s="60">
        <f t="shared" si="8"/>
        <v>701753</v>
      </c>
      <c r="I89" s="71">
        <f t="shared" si="10"/>
        <v>0</v>
      </c>
    </row>
    <row r="90" spans="1:9" ht="21" customHeight="1">
      <c r="A90" s="74"/>
      <c r="B90" s="88"/>
      <c r="C90" s="61" t="s">
        <v>169</v>
      </c>
      <c r="D90" s="59">
        <v>2484773</v>
      </c>
      <c r="E90" s="62">
        <f t="shared" si="9"/>
        <v>1.0884603359744904</v>
      </c>
      <c r="F90" s="59">
        <v>0</v>
      </c>
      <c r="G90" s="62">
        <f t="shared" si="11"/>
        <v>0</v>
      </c>
      <c r="H90" s="60">
        <f t="shared" si="8"/>
        <v>2484773</v>
      </c>
      <c r="I90" s="71">
        <f t="shared" si="10"/>
        <v>0</v>
      </c>
    </row>
    <row r="91" spans="1:9" ht="21" customHeight="1">
      <c r="A91" s="74"/>
      <c r="B91" s="88"/>
      <c r="C91" s="61" t="s">
        <v>170</v>
      </c>
      <c r="D91" s="59">
        <v>6993620</v>
      </c>
      <c r="E91" s="62">
        <f t="shared" si="9"/>
        <v>3.063570786900017</v>
      </c>
      <c r="F91" s="59">
        <v>0</v>
      </c>
      <c r="G91" s="62">
        <f t="shared" si="11"/>
        <v>0</v>
      </c>
      <c r="H91" s="60">
        <f t="shared" si="8"/>
        <v>6993620</v>
      </c>
      <c r="I91" s="71">
        <f t="shared" si="10"/>
        <v>0</v>
      </c>
    </row>
    <row r="92" spans="1:9" ht="21" customHeight="1">
      <c r="A92" s="74"/>
      <c r="B92" s="88"/>
      <c r="C92" s="61" t="s">
        <v>171</v>
      </c>
      <c r="D92" s="59">
        <v>78437136</v>
      </c>
      <c r="E92" s="62">
        <f t="shared" si="9"/>
        <v>34.35956178026596</v>
      </c>
      <c r="F92" s="59">
        <v>72305240</v>
      </c>
      <c r="G92" s="62">
        <f t="shared" si="11"/>
        <v>39.19753572814655</v>
      </c>
      <c r="H92" s="60">
        <f t="shared" si="8"/>
        <v>6131896</v>
      </c>
      <c r="I92" s="71">
        <f t="shared" si="10"/>
        <v>8.48056931973395</v>
      </c>
    </row>
    <row r="93" spans="1:9" ht="21" customHeight="1">
      <c r="A93" s="74"/>
      <c r="B93" s="88"/>
      <c r="C93" s="61" t="s">
        <v>172</v>
      </c>
      <c r="D93" s="59">
        <v>113912</v>
      </c>
      <c r="E93" s="62">
        <f t="shared" si="9"/>
        <v>0.04989940481143595</v>
      </c>
      <c r="F93" s="59">
        <v>401722</v>
      </c>
      <c r="G93" s="62">
        <f t="shared" si="11"/>
        <v>0.21777830275900456</v>
      </c>
      <c r="H93" s="60">
        <f aca="true" t="shared" si="12" ref="H93:H119">D93-F93</f>
        <v>-287810</v>
      </c>
      <c r="I93" s="71">
        <f t="shared" si="10"/>
        <v>-71.64407226888247</v>
      </c>
    </row>
    <row r="94" spans="1:9" ht="21" customHeight="1">
      <c r="A94" s="74"/>
      <c r="B94" s="88"/>
      <c r="C94" s="61" t="s">
        <v>173</v>
      </c>
      <c r="D94" s="59">
        <v>878521</v>
      </c>
      <c r="E94" s="62">
        <f t="shared" si="9"/>
        <v>0.3848380768869612</v>
      </c>
      <c r="F94" s="59">
        <v>870727</v>
      </c>
      <c r="G94" s="62">
        <f t="shared" si="11"/>
        <v>0.4720315248516132</v>
      </c>
      <c r="H94" s="60">
        <f t="shared" si="12"/>
        <v>7794</v>
      </c>
      <c r="I94" s="71">
        <f t="shared" si="10"/>
        <v>0.8951140828296354</v>
      </c>
    </row>
    <row r="95" spans="1:9" ht="21" customHeight="1">
      <c r="A95" s="74"/>
      <c r="B95" s="89"/>
      <c r="C95" s="61" t="s">
        <v>174</v>
      </c>
      <c r="D95" s="59">
        <v>25000</v>
      </c>
      <c r="E95" s="62">
        <f t="shared" si="9"/>
        <v>0.010951305571721142</v>
      </c>
      <c r="F95" s="59">
        <v>30000</v>
      </c>
      <c r="G95" s="62">
        <f t="shared" si="11"/>
        <v>0.01626335894665997</v>
      </c>
      <c r="H95" s="60">
        <f t="shared" si="12"/>
        <v>-5000</v>
      </c>
      <c r="I95" s="71">
        <f t="shared" si="10"/>
        <v>-16.666666666666664</v>
      </c>
    </row>
    <row r="96" spans="1:9" ht="21" customHeight="1">
      <c r="A96" s="74"/>
      <c r="B96" s="96" t="s">
        <v>51</v>
      </c>
      <c r="C96" s="96"/>
      <c r="D96" s="59">
        <f>SUM(D97:D98)</f>
        <v>31797563</v>
      </c>
      <c r="E96" s="62">
        <f t="shared" si="9"/>
        <v>13.928993153962162</v>
      </c>
      <c r="F96" s="59">
        <f>SUM(F97:F98)</f>
        <v>20747936</v>
      </c>
      <c r="G96" s="62">
        <f t="shared" si="11"/>
        <v>11.247704352344284</v>
      </c>
      <c r="H96" s="60">
        <f t="shared" si="12"/>
        <v>11049627</v>
      </c>
      <c r="I96" s="71">
        <f t="shared" si="10"/>
        <v>53.256511876651246</v>
      </c>
    </row>
    <row r="97" spans="1:9" ht="21" customHeight="1">
      <c r="A97" s="74"/>
      <c r="B97" s="103"/>
      <c r="C97" s="61" t="s">
        <v>52</v>
      </c>
      <c r="D97" s="59">
        <v>31440726</v>
      </c>
      <c r="E97" s="62">
        <f t="shared" si="9"/>
        <v>13.772679912910313</v>
      </c>
      <c r="F97" s="59">
        <v>20382048</v>
      </c>
      <c r="G97" s="62">
        <f t="shared" si="11"/>
        <v>11.0493520897351</v>
      </c>
      <c r="H97" s="60">
        <f t="shared" si="12"/>
        <v>11058678</v>
      </c>
      <c r="I97" s="71">
        <f t="shared" si="10"/>
        <v>54.256952000113046</v>
      </c>
    </row>
    <row r="98" spans="1:9" ht="21" customHeight="1">
      <c r="A98" s="75"/>
      <c r="B98" s="89"/>
      <c r="C98" s="61" t="s">
        <v>53</v>
      </c>
      <c r="D98" s="59">
        <v>356837</v>
      </c>
      <c r="E98" s="62">
        <f t="shared" si="9"/>
        <v>0.1563132410518503</v>
      </c>
      <c r="F98" s="59">
        <v>365888</v>
      </c>
      <c r="G98" s="62">
        <f t="shared" si="11"/>
        <v>0.19835226260918412</v>
      </c>
      <c r="H98" s="60">
        <f t="shared" si="12"/>
        <v>-9051</v>
      </c>
      <c r="I98" s="71">
        <f t="shared" si="10"/>
        <v>-2.473707801294385</v>
      </c>
    </row>
    <row r="99" spans="1:9" ht="18.75" customHeight="1">
      <c r="A99" s="74"/>
      <c r="B99" s="96" t="s">
        <v>175</v>
      </c>
      <c r="C99" s="96"/>
      <c r="D99" s="59">
        <f>SUM(D100:D101)</f>
        <v>757414</v>
      </c>
      <c r="E99" s="62">
        <f t="shared" si="9"/>
        <v>0.3317868863319839</v>
      </c>
      <c r="F99" s="59">
        <f>SUM(F100:F101)</f>
        <v>833790</v>
      </c>
      <c r="G99" s="62">
        <f t="shared" si="11"/>
        <v>0.4520075352045206</v>
      </c>
      <c r="H99" s="60">
        <f t="shared" si="12"/>
        <v>-76376</v>
      </c>
      <c r="I99" s="71">
        <f t="shared" si="10"/>
        <v>-9.160100265054751</v>
      </c>
    </row>
    <row r="100" spans="1:9" ht="18.75" customHeight="1">
      <c r="A100" s="74"/>
      <c r="B100" s="103"/>
      <c r="C100" s="61" t="s">
        <v>176</v>
      </c>
      <c r="D100" s="59">
        <v>736130</v>
      </c>
      <c r="E100" s="62">
        <f t="shared" si="9"/>
        <v>0.3224633828204434</v>
      </c>
      <c r="F100" s="59">
        <v>814550</v>
      </c>
      <c r="G100" s="62">
        <f t="shared" si="11"/>
        <v>0.44157730100006265</v>
      </c>
      <c r="H100" s="60">
        <f t="shared" si="12"/>
        <v>-78420</v>
      </c>
      <c r="I100" s="71">
        <f t="shared" si="10"/>
        <v>-9.627401632803387</v>
      </c>
    </row>
    <row r="101" spans="1:9" ht="18.75" customHeight="1">
      <c r="A101" s="74"/>
      <c r="B101" s="89"/>
      <c r="C101" s="61" t="s">
        <v>177</v>
      </c>
      <c r="D101" s="59">
        <v>21284</v>
      </c>
      <c r="E101" s="62">
        <f t="shared" si="9"/>
        <v>0.009323503511540512</v>
      </c>
      <c r="F101" s="59">
        <v>19240</v>
      </c>
      <c r="G101" s="62">
        <f t="shared" si="11"/>
        <v>0.010430234204457928</v>
      </c>
      <c r="H101" s="66">
        <f t="shared" si="12"/>
        <v>2044</v>
      </c>
      <c r="I101" s="71">
        <f t="shared" si="10"/>
        <v>10.623700623700625</v>
      </c>
    </row>
    <row r="102" spans="1:9" ht="18.75" customHeight="1">
      <c r="A102" s="74"/>
      <c r="B102" s="96" t="s">
        <v>55</v>
      </c>
      <c r="C102" s="96"/>
      <c r="D102" s="59">
        <f>SUM(D103:D104)</f>
        <v>771212</v>
      </c>
      <c r="E102" s="62">
        <f t="shared" si="9"/>
        <v>0.3378311309031283</v>
      </c>
      <c r="F102" s="59">
        <f>SUM(F103:F104)</f>
        <v>1165979</v>
      </c>
      <c r="G102" s="62">
        <f t="shared" si="11"/>
        <v>0.6320911667089215</v>
      </c>
      <c r="H102" s="60">
        <f t="shared" si="12"/>
        <v>-394767</v>
      </c>
      <c r="I102" s="71">
        <f t="shared" si="10"/>
        <v>-33.857127787035616</v>
      </c>
    </row>
    <row r="103" spans="1:9" ht="18.75" customHeight="1">
      <c r="A103" s="74"/>
      <c r="B103" s="103"/>
      <c r="C103" s="61" t="s">
        <v>56</v>
      </c>
      <c r="D103" s="59">
        <v>765212</v>
      </c>
      <c r="E103" s="62">
        <f aca="true" t="shared" si="13" ref="E103:E119">D103/$D$4*100</f>
        <v>0.3352028175659152</v>
      </c>
      <c r="F103" s="59">
        <v>1159979</v>
      </c>
      <c r="G103" s="62">
        <f t="shared" si="11"/>
        <v>0.6288384949195895</v>
      </c>
      <c r="H103" s="60">
        <f t="shared" si="12"/>
        <v>-394767</v>
      </c>
      <c r="I103" s="71">
        <f aca="true" t="shared" si="14" ref="I103:I119">IF(F103=0,0,H103/F103*100)</f>
        <v>-34.032254032185065</v>
      </c>
    </row>
    <row r="104" spans="1:9" ht="18.75" customHeight="1">
      <c r="A104" s="75"/>
      <c r="B104" s="89"/>
      <c r="C104" s="61" t="s">
        <v>57</v>
      </c>
      <c r="D104" s="59">
        <v>6000</v>
      </c>
      <c r="E104" s="62">
        <f t="shared" si="13"/>
        <v>0.002628313337213074</v>
      </c>
      <c r="F104" s="59">
        <v>6000</v>
      </c>
      <c r="G104" s="62">
        <f aca="true" t="shared" si="15" ref="G104:G119">F104/$F$4*100</f>
        <v>0.0032526717893319947</v>
      </c>
      <c r="H104" s="60">
        <f t="shared" si="12"/>
        <v>0</v>
      </c>
      <c r="I104" s="71">
        <f t="shared" si="14"/>
        <v>0</v>
      </c>
    </row>
    <row r="105" spans="1:9" ht="19.5" customHeight="1">
      <c r="A105" s="97" t="s">
        <v>58</v>
      </c>
      <c r="B105" s="96"/>
      <c r="C105" s="96"/>
      <c r="D105" s="59">
        <f>SUM(D106)</f>
        <v>0</v>
      </c>
      <c r="E105" s="62">
        <f t="shared" si="13"/>
        <v>0</v>
      </c>
      <c r="F105" s="59">
        <f>SUM(F106)</f>
        <v>0</v>
      </c>
      <c r="G105" s="62">
        <f t="shared" si="15"/>
        <v>0</v>
      </c>
      <c r="H105" s="60">
        <f t="shared" si="12"/>
        <v>0</v>
      </c>
      <c r="I105" s="71">
        <f t="shared" si="14"/>
        <v>0</v>
      </c>
    </row>
    <row r="106" spans="1:9" ht="19.5" customHeight="1">
      <c r="A106" s="100"/>
      <c r="B106" s="96" t="s">
        <v>59</v>
      </c>
      <c r="C106" s="96"/>
      <c r="D106" s="59">
        <f>SUM(D107:D107)</f>
        <v>0</v>
      </c>
      <c r="E106" s="62">
        <f t="shared" si="13"/>
        <v>0</v>
      </c>
      <c r="F106" s="59">
        <f>SUM(F107:F107)</f>
        <v>0</v>
      </c>
      <c r="G106" s="62">
        <f t="shared" si="15"/>
        <v>0</v>
      </c>
      <c r="H106" s="60">
        <f t="shared" si="12"/>
        <v>0</v>
      </c>
      <c r="I106" s="71">
        <f t="shared" si="14"/>
        <v>0</v>
      </c>
    </row>
    <row r="107" spans="1:9" ht="19.5" customHeight="1">
      <c r="A107" s="95"/>
      <c r="B107" s="61"/>
      <c r="C107" s="61" t="s">
        <v>60</v>
      </c>
      <c r="D107" s="59">
        <v>0</v>
      </c>
      <c r="E107" s="62">
        <f t="shared" si="13"/>
        <v>0</v>
      </c>
      <c r="F107" s="59">
        <v>0</v>
      </c>
      <c r="G107" s="62">
        <f t="shared" si="15"/>
        <v>0</v>
      </c>
      <c r="H107" s="60">
        <f t="shared" si="12"/>
        <v>0</v>
      </c>
      <c r="I107" s="71">
        <f t="shared" si="14"/>
        <v>0</v>
      </c>
    </row>
    <row r="108" spans="1:9" ht="19.5" customHeight="1">
      <c r="A108" s="97" t="s">
        <v>61</v>
      </c>
      <c r="B108" s="96"/>
      <c r="C108" s="96"/>
      <c r="D108" s="59">
        <f>D109</f>
        <v>262000</v>
      </c>
      <c r="E108" s="62">
        <f t="shared" si="13"/>
        <v>0.11476968239163758</v>
      </c>
      <c r="F108" s="59">
        <f>F109</f>
        <v>262400</v>
      </c>
      <c r="G108" s="62">
        <f t="shared" si="15"/>
        <v>0.14225017958678587</v>
      </c>
      <c r="H108" s="60">
        <f t="shared" si="12"/>
        <v>-400</v>
      </c>
      <c r="I108" s="71">
        <f t="shared" si="14"/>
        <v>-0.1524390243902439</v>
      </c>
    </row>
    <row r="109" spans="1:9" ht="19.5" customHeight="1">
      <c r="A109" s="100"/>
      <c r="B109" s="96" t="s">
        <v>178</v>
      </c>
      <c r="C109" s="96"/>
      <c r="D109" s="59">
        <f>SUM(D110:D110)</f>
        <v>262000</v>
      </c>
      <c r="E109" s="62">
        <f t="shared" si="13"/>
        <v>0.11476968239163758</v>
      </c>
      <c r="F109" s="59">
        <f>SUM(F110:F110)</f>
        <v>262400</v>
      </c>
      <c r="G109" s="62">
        <f t="shared" si="15"/>
        <v>0.14225017958678587</v>
      </c>
      <c r="H109" s="60">
        <f t="shared" si="12"/>
        <v>-400</v>
      </c>
      <c r="I109" s="71">
        <f t="shared" si="14"/>
        <v>-0.1524390243902439</v>
      </c>
    </row>
    <row r="110" spans="1:9" ht="19.5" customHeight="1">
      <c r="A110" s="95"/>
      <c r="B110" s="69"/>
      <c r="C110" s="61" t="s">
        <v>179</v>
      </c>
      <c r="D110" s="59">
        <v>262000</v>
      </c>
      <c r="E110" s="62">
        <f t="shared" si="13"/>
        <v>0.11476968239163758</v>
      </c>
      <c r="F110" s="59">
        <v>262400</v>
      </c>
      <c r="G110" s="62">
        <f t="shared" si="15"/>
        <v>0.14225017958678587</v>
      </c>
      <c r="H110" s="60">
        <f t="shared" si="12"/>
        <v>-400</v>
      </c>
      <c r="I110" s="71">
        <f t="shared" si="14"/>
        <v>-0.1524390243902439</v>
      </c>
    </row>
    <row r="111" spans="1:9" ht="19.5" customHeight="1">
      <c r="A111" s="97" t="s">
        <v>63</v>
      </c>
      <c r="B111" s="96"/>
      <c r="C111" s="96"/>
      <c r="D111" s="59">
        <f>SUM(D112:D113)</f>
        <v>3330101</v>
      </c>
      <c r="E111" s="62">
        <f t="shared" si="13"/>
        <v>1.4587581454277658</v>
      </c>
      <c r="F111" s="59">
        <f>SUM(F112:F113)</f>
        <v>3503160</v>
      </c>
      <c r="G111" s="62">
        <f t="shared" si="15"/>
        <v>1.8991049509193785</v>
      </c>
      <c r="H111" s="60">
        <f t="shared" si="12"/>
        <v>-173059</v>
      </c>
      <c r="I111" s="71">
        <f t="shared" si="14"/>
        <v>-4.94008266821955</v>
      </c>
    </row>
    <row r="112" spans="1:9" ht="19.5" customHeight="1">
      <c r="A112" s="100"/>
      <c r="B112" s="96" t="s">
        <v>180</v>
      </c>
      <c r="C112" s="96"/>
      <c r="D112" s="59">
        <v>2742351</v>
      </c>
      <c r="E112" s="62">
        <f t="shared" si="13"/>
        <v>1.201292951436602</v>
      </c>
      <c r="F112" s="59">
        <v>3324255</v>
      </c>
      <c r="G112" s="62">
        <f t="shared" si="15"/>
        <v>1.8021184098409713</v>
      </c>
      <c r="H112" s="60">
        <f t="shared" si="12"/>
        <v>-581904</v>
      </c>
      <c r="I112" s="71">
        <f t="shared" si="14"/>
        <v>-17.50479430729592</v>
      </c>
    </row>
    <row r="113" spans="1:9" ht="19.5" customHeight="1">
      <c r="A113" s="101"/>
      <c r="B113" s="96" t="s">
        <v>181</v>
      </c>
      <c r="C113" s="98"/>
      <c r="D113" s="59">
        <v>587750</v>
      </c>
      <c r="E113" s="62">
        <f t="shared" si="13"/>
        <v>0.2574651939911641</v>
      </c>
      <c r="F113" s="59">
        <v>178905</v>
      </c>
      <c r="G113" s="62">
        <f t="shared" si="15"/>
        <v>0.09698654107840675</v>
      </c>
      <c r="H113" s="60">
        <f t="shared" si="12"/>
        <v>408845</v>
      </c>
      <c r="I113" s="71">
        <f t="shared" si="14"/>
        <v>228.52631284760068</v>
      </c>
    </row>
    <row r="114" spans="1:9" ht="19.5" customHeight="1">
      <c r="A114" s="95"/>
      <c r="B114" s="96" t="s">
        <v>188</v>
      </c>
      <c r="C114" s="96"/>
      <c r="D114" s="59">
        <v>0</v>
      </c>
      <c r="E114" s="62">
        <f t="shared" si="13"/>
        <v>0</v>
      </c>
      <c r="F114" s="59">
        <v>496000</v>
      </c>
      <c r="G114" s="62">
        <f t="shared" si="15"/>
        <v>0.2688875345847782</v>
      </c>
      <c r="H114" s="60">
        <f t="shared" si="12"/>
        <v>-496000</v>
      </c>
      <c r="I114" s="71">
        <f t="shared" si="14"/>
        <v>-100</v>
      </c>
    </row>
    <row r="115" spans="1:9" ht="19.5" customHeight="1">
      <c r="A115" s="97" t="s">
        <v>182</v>
      </c>
      <c r="B115" s="99"/>
      <c r="C115" s="99"/>
      <c r="D115" s="59">
        <f>SUM(D116:D117)</f>
        <v>7813132</v>
      </c>
      <c r="E115" s="62">
        <f t="shared" si="13"/>
        <v>3.42255984016771</v>
      </c>
      <c r="F115" s="59">
        <f>SUM(F116:F117)</f>
        <v>4860348</v>
      </c>
      <c r="G115" s="62">
        <f t="shared" si="15"/>
        <v>2.634852804322697</v>
      </c>
      <c r="H115" s="60">
        <f t="shared" si="12"/>
        <v>2952784</v>
      </c>
      <c r="I115" s="71">
        <f t="shared" si="14"/>
        <v>60.752522247378174</v>
      </c>
    </row>
    <row r="116" spans="1:9" ht="19.5" customHeight="1">
      <c r="A116" s="100"/>
      <c r="B116" s="96" t="s">
        <v>64</v>
      </c>
      <c r="C116" s="96"/>
      <c r="D116" s="59">
        <v>7813132</v>
      </c>
      <c r="E116" s="62">
        <f t="shared" si="13"/>
        <v>3.42255984016771</v>
      </c>
      <c r="F116" s="59">
        <v>4859568</v>
      </c>
      <c r="G116" s="62">
        <f t="shared" si="15"/>
        <v>2.6344299569900835</v>
      </c>
      <c r="H116" s="60">
        <f t="shared" si="12"/>
        <v>2953564</v>
      </c>
      <c r="I116" s="71">
        <f t="shared" si="14"/>
        <v>60.77832432841767</v>
      </c>
    </row>
    <row r="117" spans="1:9" ht="19.5" customHeight="1">
      <c r="A117" s="101"/>
      <c r="B117" s="96" t="s">
        <v>65</v>
      </c>
      <c r="C117" s="96"/>
      <c r="D117" s="59">
        <f>SUM(D118:D119)</f>
        <v>0</v>
      </c>
      <c r="E117" s="62">
        <f t="shared" si="13"/>
        <v>0</v>
      </c>
      <c r="F117" s="59">
        <f>SUM(F118:F119)</f>
        <v>780</v>
      </c>
      <c r="G117" s="62">
        <f t="shared" si="15"/>
        <v>0.0004228473326131593</v>
      </c>
      <c r="H117" s="60">
        <f t="shared" si="12"/>
        <v>-780</v>
      </c>
      <c r="I117" s="71">
        <f t="shared" si="14"/>
        <v>-100</v>
      </c>
    </row>
    <row r="118" spans="1:9" ht="19.5" customHeight="1">
      <c r="A118" s="101"/>
      <c r="B118" s="103"/>
      <c r="C118" s="61" t="s">
        <v>183</v>
      </c>
      <c r="D118" s="59">
        <v>0</v>
      </c>
      <c r="E118" s="62">
        <f t="shared" si="13"/>
        <v>0</v>
      </c>
      <c r="F118" s="59">
        <v>600</v>
      </c>
      <c r="G118" s="62">
        <f t="shared" si="15"/>
        <v>0.00032526717893319944</v>
      </c>
      <c r="H118" s="60">
        <f t="shared" si="12"/>
        <v>-600</v>
      </c>
      <c r="I118" s="71">
        <f t="shared" si="14"/>
        <v>-100</v>
      </c>
    </row>
    <row r="119" spans="1:9" ht="19.5" customHeight="1" thickBot="1">
      <c r="A119" s="102"/>
      <c r="B119" s="104"/>
      <c r="C119" s="76" t="s">
        <v>184</v>
      </c>
      <c r="D119" s="77">
        <v>0</v>
      </c>
      <c r="E119" s="78">
        <f t="shared" si="13"/>
        <v>0</v>
      </c>
      <c r="F119" s="77">
        <v>180</v>
      </c>
      <c r="G119" s="78">
        <f t="shared" si="15"/>
        <v>9.758015367995984E-05</v>
      </c>
      <c r="H119" s="79">
        <f t="shared" si="12"/>
        <v>-180</v>
      </c>
      <c r="I119" s="80">
        <f t="shared" si="14"/>
        <v>-100</v>
      </c>
    </row>
  </sheetData>
  <mergeCells count="67">
    <mergeCell ref="A106:A107"/>
    <mergeCell ref="A109:A110"/>
    <mergeCell ref="B85:B86"/>
    <mergeCell ref="B49:C49"/>
    <mergeCell ref="B61:C61"/>
    <mergeCell ref="B89:B95"/>
    <mergeCell ref="B97:B98"/>
    <mergeCell ref="B100:B101"/>
    <mergeCell ref="B64:C64"/>
    <mergeCell ref="B68:C68"/>
    <mergeCell ref="B103:B104"/>
    <mergeCell ref="B62:B63"/>
    <mergeCell ref="B65:B67"/>
    <mergeCell ref="B71:B79"/>
    <mergeCell ref="B81:B83"/>
    <mergeCell ref="B88:C88"/>
    <mergeCell ref="B96:C96"/>
    <mergeCell ref="B99:C99"/>
    <mergeCell ref="B102:C102"/>
    <mergeCell ref="A18:A47"/>
    <mergeCell ref="B19:B21"/>
    <mergeCell ref="B23:B24"/>
    <mergeCell ref="B26:B29"/>
    <mergeCell ref="B31:B33"/>
    <mergeCell ref="B35:B43"/>
    <mergeCell ref="B46:B47"/>
    <mergeCell ref="B18:C18"/>
    <mergeCell ref="B22:C22"/>
    <mergeCell ref="B25:C25"/>
    <mergeCell ref="B117:C117"/>
    <mergeCell ref="A111:C111"/>
    <mergeCell ref="B113:C113"/>
    <mergeCell ref="A115:C115"/>
    <mergeCell ref="B116:C116"/>
    <mergeCell ref="B112:C112"/>
    <mergeCell ref="A116:A119"/>
    <mergeCell ref="B118:B119"/>
    <mergeCell ref="A112:A114"/>
    <mergeCell ref="B114:C114"/>
    <mergeCell ref="A2:C3"/>
    <mergeCell ref="D2:D3"/>
    <mergeCell ref="F2:F3"/>
    <mergeCell ref="H2:H3"/>
    <mergeCell ref="A4:C4"/>
    <mergeCell ref="A5:C5"/>
    <mergeCell ref="B6:C6"/>
    <mergeCell ref="A17:C17"/>
    <mergeCell ref="A6:A16"/>
    <mergeCell ref="B7:B16"/>
    <mergeCell ref="B30:C30"/>
    <mergeCell ref="A108:C108"/>
    <mergeCell ref="B109:C109"/>
    <mergeCell ref="B34:C34"/>
    <mergeCell ref="B44:C44"/>
    <mergeCell ref="B45:C45"/>
    <mergeCell ref="A48:C48"/>
    <mergeCell ref="A105:C105"/>
    <mergeCell ref="B106:C106"/>
    <mergeCell ref="B84:C84"/>
    <mergeCell ref="B60:C60"/>
    <mergeCell ref="A87:C87"/>
    <mergeCell ref="B69:C69"/>
    <mergeCell ref="B70:C70"/>
    <mergeCell ref="B80:C80"/>
    <mergeCell ref="A49:A60"/>
    <mergeCell ref="B50:B59"/>
    <mergeCell ref="A61:A86"/>
  </mergeCells>
  <printOptions/>
  <pageMargins left="0.53" right="0.16" top="0.76" bottom="0.58" header="0.5118110236220472" footer="0.4724409448818898"/>
  <pageSetup firstPageNumber="36" useFirstPageNumber="1" fitToHeight="5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showGridLines="0" zoomScale="90" zoomScaleNormal="90" workbookViewId="0" topLeftCell="A1">
      <pane xSplit="3" ySplit="4" topLeftCell="D10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24" sqref="F124"/>
    </sheetView>
  </sheetViews>
  <sheetFormatPr defaultColWidth="9.00390625" defaultRowHeight="14.25"/>
  <cols>
    <col min="1" max="1" width="4.25390625" style="3" customWidth="1"/>
    <col min="2" max="2" width="4.375" style="3" customWidth="1"/>
    <col min="3" max="3" width="32.50390625" style="3" customWidth="1"/>
    <col min="4" max="4" width="17.875" style="3" customWidth="1"/>
    <col min="5" max="5" width="8.625" style="3" customWidth="1"/>
    <col min="6" max="6" width="18.50390625" style="3" customWidth="1"/>
    <col min="7" max="7" width="8.625" style="3" customWidth="1"/>
    <col min="8" max="8" width="19.125" style="3" customWidth="1"/>
    <col min="9" max="9" width="8.625" style="3" customWidth="1"/>
    <col min="10" max="16384" width="9.00390625" style="56" customWidth="1"/>
  </cols>
  <sheetData>
    <row r="1" spans="1:9" ht="28.5" customHeight="1" thickBot="1">
      <c r="A1" s="1" t="s">
        <v>189</v>
      </c>
      <c r="I1" s="2" t="s">
        <v>111</v>
      </c>
    </row>
    <row r="2" spans="1:9" ht="15" customHeight="1">
      <c r="A2" s="90" t="s">
        <v>112</v>
      </c>
      <c r="B2" s="91"/>
      <c r="C2" s="91"/>
      <c r="D2" s="106" t="s">
        <v>113</v>
      </c>
      <c r="E2" s="84"/>
      <c r="F2" s="92" t="s">
        <v>114</v>
      </c>
      <c r="G2" s="84"/>
      <c r="H2" s="92" t="s">
        <v>0</v>
      </c>
      <c r="I2" s="86"/>
    </row>
    <row r="3" spans="1:9" ht="25.5" customHeight="1">
      <c r="A3" s="94"/>
      <c r="B3" s="105"/>
      <c r="C3" s="105"/>
      <c r="D3" s="107"/>
      <c r="E3" s="85" t="s">
        <v>115</v>
      </c>
      <c r="F3" s="93"/>
      <c r="G3" s="85" t="s">
        <v>115</v>
      </c>
      <c r="H3" s="93"/>
      <c r="I3" s="70" t="s">
        <v>116</v>
      </c>
    </row>
    <row r="4" spans="1:9" ht="27" customHeight="1">
      <c r="A4" s="94" t="s">
        <v>3</v>
      </c>
      <c r="B4" s="105"/>
      <c r="C4" s="105"/>
      <c r="D4" s="59">
        <f>SUM(D5,D17,D48,D87,D105,D108,D111,D115)</f>
        <v>38997153</v>
      </c>
      <c r="E4" s="62">
        <f aca="true" t="shared" si="0" ref="E4:E35">D4/$D$4*100</f>
        <v>100</v>
      </c>
      <c r="F4" s="59">
        <f>SUM(F5,F17,F48,F87,F105,F108,F111,F115)</f>
        <v>28725963</v>
      </c>
      <c r="G4" s="62">
        <v>100</v>
      </c>
      <c r="H4" s="60">
        <f aca="true" t="shared" si="1" ref="H4:H24">D4-F4</f>
        <v>10271190</v>
      </c>
      <c r="I4" s="71">
        <f aca="true" t="shared" si="2" ref="I4:I35">IF(F4=0,0,H4/F4*100)</f>
        <v>35.7557725740996</v>
      </c>
    </row>
    <row r="5" spans="1:9" ht="19.5" customHeight="1">
      <c r="A5" s="97" t="s">
        <v>4</v>
      </c>
      <c r="B5" s="96"/>
      <c r="C5" s="96"/>
      <c r="D5" s="59">
        <f>D6</f>
        <v>521492</v>
      </c>
      <c r="E5" s="62">
        <f t="shared" si="0"/>
        <v>1.337256594090343</v>
      </c>
      <c r="F5" s="59">
        <f>F6</f>
        <v>490679</v>
      </c>
      <c r="G5" s="62">
        <f aca="true" t="shared" si="3" ref="G5:G36">F5/$F$4*100</f>
        <v>1.7081376871508192</v>
      </c>
      <c r="H5" s="60">
        <f t="shared" si="1"/>
        <v>30813</v>
      </c>
      <c r="I5" s="71">
        <f t="shared" si="2"/>
        <v>6.279665524711675</v>
      </c>
    </row>
    <row r="6" spans="1:9" ht="19.5" customHeight="1">
      <c r="A6" s="100"/>
      <c r="B6" s="96" t="s">
        <v>5</v>
      </c>
      <c r="C6" s="96"/>
      <c r="D6" s="59">
        <f>SUM(D7:D16)</f>
        <v>521492</v>
      </c>
      <c r="E6" s="62">
        <f t="shared" si="0"/>
        <v>1.337256594090343</v>
      </c>
      <c r="F6" s="59">
        <f>SUM(F7:F16)</f>
        <v>490679</v>
      </c>
      <c r="G6" s="62">
        <f t="shared" si="3"/>
        <v>1.7081376871508192</v>
      </c>
      <c r="H6" s="59">
        <f t="shared" si="1"/>
        <v>30813</v>
      </c>
      <c r="I6" s="71">
        <f t="shared" si="2"/>
        <v>6.279665524711675</v>
      </c>
    </row>
    <row r="7" spans="1:9" ht="19.5" customHeight="1">
      <c r="A7" s="101"/>
      <c r="B7" s="103"/>
      <c r="C7" s="61" t="s">
        <v>6</v>
      </c>
      <c r="D7" s="59">
        <v>0</v>
      </c>
      <c r="E7" s="62">
        <f t="shared" si="0"/>
        <v>0</v>
      </c>
      <c r="F7" s="59">
        <v>0</v>
      </c>
      <c r="G7" s="62">
        <f t="shared" si="3"/>
        <v>0</v>
      </c>
      <c r="H7" s="60">
        <f t="shared" si="1"/>
        <v>0</v>
      </c>
      <c r="I7" s="71">
        <f t="shared" si="2"/>
        <v>0</v>
      </c>
    </row>
    <row r="8" spans="1:9" ht="19.5" customHeight="1">
      <c r="A8" s="101"/>
      <c r="B8" s="88"/>
      <c r="C8" s="61" t="s">
        <v>7</v>
      </c>
      <c r="D8" s="59">
        <v>0</v>
      </c>
      <c r="E8" s="62">
        <f t="shared" si="0"/>
        <v>0</v>
      </c>
      <c r="F8" s="59">
        <v>0</v>
      </c>
      <c r="G8" s="62">
        <f t="shared" si="3"/>
        <v>0</v>
      </c>
      <c r="H8" s="60">
        <f t="shared" si="1"/>
        <v>0</v>
      </c>
      <c r="I8" s="71">
        <f t="shared" si="2"/>
        <v>0</v>
      </c>
    </row>
    <row r="9" spans="1:9" ht="19.5" customHeight="1">
      <c r="A9" s="101"/>
      <c r="B9" s="88"/>
      <c r="C9" s="61" t="s">
        <v>117</v>
      </c>
      <c r="D9" s="59">
        <v>7800</v>
      </c>
      <c r="E9" s="62">
        <f t="shared" si="0"/>
        <v>0.02000146010658778</v>
      </c>
      <c r="F9" s="59">
        <v>9360</v>
      </c>
      <c r="G9" s="62">
        <f t="shared" si="3"/>
        <v>0.032583764032558284</v>
      </c>
      <c r="H9" s="60">
        <f t="shared" si="1"/>
        <v>-1560</v>
      </c>
      <c r="I9" s="71">
        <f t="shared" si="2"/>
        <v>-16.666666666666664</v>
      </c>
    </row>
    <row r="10" spans="1:9" ht="19.5" customHeight="1">
      <c r="A10" s="101"/>
      <c r="B10" s="88"/>
      <c r="C10" s="61" t="s">
        <v>118</v>
      </c>
      <c r="D10" s="59">
        <v>7200</v>
      </c>
      <c r="E10" s="62">
        <f t="shared" si="0"/>
        <v>0.018462886252234877</v>
      </c>
      <c r="F10" s="59">
        <v>8640</v>
      </c>
      <c r="G10" s="62">
        <f t="shared" si="3"/>
        <v>0.030077320645438412</v>
      </c>
      <c r="H10" s="60">
        <f t="shared" si="1"/>
        <v>-1440</v>
      </c>
      <c r="I10" s="71">
        <f t="shared" si="2"/>
        <v>-16.666666666666664</v>
      </c>
    </row>
    <row r="11" spans="1:9" ht="19.5" customHeight="1">
      <c r="A11" s="101"/>
      <c r="B11" s="88"/>
      <c r="C11" s="61" t="s">
        <v>119</v>
      </c>
      <c r="D11" s="59">
        <v>9595</v>
      </c>
      <c r="E11" s="62">
        <f t="shared" si="0"/>
        <v>0.024604360220860225</v>
      </c>
      <c r="F11" s="59">
        <v>13352</v>
      </c>
      <c r="G11" s="62">
        <f t="shared" si="3"/>
        <v>0.046480600145589544</v>
      </c>
      <c r="H11" s="60">
        <f t="shared" si="1"/>
        <v>-3757</v>
      </c>
      <c r="I11" s="71">
        <f t="shared" si="2"/>
        <v>-28.13810665068904</v>
      </c>
    </row>
    <row r="12" spans="1:9" ht="19.5" customHeight="1">
      <c r="A12" s="101"/>
      <c r="B12" s="88"/>
      <c r="C12" s="61" t="s">
        <v>120</v>
      </c>
      <c r="D12" s="59">
        <v>16023</v>
      </c>
      <c r="E12" s="62">
        <f t="shared" si="0"/>
        <v>0.04108761478049436</v>
      </c>
      <c r="F12" s="59">
        <v>22252</v>
      </c>
      <c r="G12" s="62">
        <f t="shared" si="3"/>
        <v>0.0774630253474879</v>
      </c>
      <c r="H12" s="60">
        <f t="shared" si="1"/>
        <v>-6229</v>
      </c>
      <c r="I12" s="71">
        <f t="shared" si="2"/>
        <v>-27.992989394211754</v>
      </c>
    </row>
    <row r="13" spans="1:9" ht="19.5" customHeight="1">
      <c r="A13" s="101"/>
      <c r="B13" s="88"/>
      <c r="C13" s="61" t="s">
        <v>121</v>
      </c>
      <c r="D13" s="59">
        <v>1490</v>
      </c>
      <c r="E13" s="62">
        <f t="shared" si="0"/>
        <v>0.0038207917383097168</v>
      </c>
      <c r="F13" s="59">
        <v>3709</v>
      </c>
      <c r="G13" s="62">
        <f t="shared" si="3"/>
        <v>0.01291166461503832</v>
      </c>
      <c r="H13" s="60">
        <f t="shared" si="1"/>
        <v>-2219</v>
      </c>
      <c r="I13" s="71">
        <f t="shared" si="2"/>
        <v>-59.827446751145864</v>
      </c>
    </row>
    <row r="14" spans="1:9" ht="19.5" customHeight="1">
      <c r="A14" s="101"/>
      <c r="B14" s="88"/>
      <c r="C14" s="61" t="s">
        <v>122</v>
      </c>
      <c r="D14" s="59">
        <v>138025</v>
      </c>
      <c r="E14" s="62">
        <f t="shared" si="0"/>
        <v>0.3539360937450998</v>
      </c>
      <c r="F14" s="59">
        <v>180591</v>
      </c>
      <c r="G14" s="62">
        <f t="shared" si="3"/>
        <v>0.6286682190602279</v>
      </c>
      <c r="H14" s="60">
        <f t="shared" si="1"/>
        <v>-42566</v>
      </c>
      <c r="I14" s="71">
        <f t="shared" si="2"/>
        <v>-23.570388336074334</v>
      </c>
    </row>
    <row r="15" spans="1:9" ht="19.5" customHeight="1">
      <c r="A15" s="101"/>
      <c r="B15" s="88"/>
      <c r="C15" s="61" t="s">
        <v>123</v>
      </c>
      <c r="D15" s="59">
        <v>217569</v>
      </c>
      <c r="E15" s="62">
        <f t="shared" si="0"/>
        <v>0.5579099581961791</v>
      </c>
      <c r="F15" s="59">
        <v>168285</v>
      </c>
      <c r="G15" s="62">
        <f t="shared" si="3"/>
        <v>0.5858289241687041</v>
      </c>
      <c r="H15" s="60">
        <f t="shared" si="1"/>
        <v>49284</v>
      </c>
      <c r="I15" s="71">
        <f t="shared" si="2"/>
        <v>29.286032623228454</v>
      </c>
    </row>
    <row r="16" spans="1:9" ht="19.5" customHeight="1">
      <c r="A16" s="95"/>
      <c r="B16" s="89"/>
      <c r="C16" s="61" t="s">
        <v>124</v>
      </c>
      <c r="D16" s="59">
        <v>123790</v>
      </c>
      <c r="E16" s="62">
        <f t="shared" si="0"/>
        <v>0.3174334290505771</v>
      </c>
      <c r="F16" s="59">
        <v>84490</v>
      </c>
      <c r="G16" s="62">
        <f t="shared" si="3"/>
        <v>0.2941241691357745</v>
      </c>
      <c r="H16" s="60">
        <f t="shared" si="1"/>
        <v>39300</v>
      </c>
      <c r="I16" s="71">
        <f t="shared" si="2"/>
        <v>46.514380400047344</v>
      </c>
    </row>
    <row r="17" spans="1:9" ht="18.75" customHeight="1">
      <c r="A17" s="97" t="s">
        <v>10</v>
      </c>
      <c r="B17" s="96"/>
      <c r="C17" s="96"/>
      <c r="D17" s="59">
        <f>SUM(D18,D22,D25,D30,D34,D44,D45)</f>
        <v>655417</v>
      </c>
      <c r="E17" s="62">
        <f t="shared" si="0"/>
        <v>1.6806790998306977</v>
      </c>
      <c r="F17" s="59">
        <f>SUM(F18,F22,F25,F30,F34,F44,F45)</f>
        <v>552982</v>
      </c>
      <c r="G17" s="62">
        <f t="shared" si="3"/>
        <v>1.9250251070782205</v>
      </c>
      <c r="H17" s="60">
        <f t="shared" si="1"/>
        <v>102435</v>
      </c>
      <c r="I17" s="71">
        <f t="shared" si="2"/>
        <v>18.524111092223617</v>
      </c>
    </row>
    <row r="18" spans="1:9" ht="18.75" customHeight="1">
      <c r="A18" s="100"/>
      <c r="B18" s="96" t="s">
        <v>11</v>
      </c>
      <c r="C18" s="96"/>
      <c r="D18" s="59">
        <f>SUM(D19:D21)</f>
        <v>555792</v>
      </c>
      <c r="E18" s="62">
        <f t="shared" si="0"/>
        <v>1.425211732764184</v>
      </c>
      <c r="F18" s="59">
        <f>SUM(F19:F21)</f>
        <v>476162</v>
      </c>
      <c r="G18" s="62">
        <f t="shared" si="3"/>
        <v>1.6576015223580147</v>
      </c>
      <c r="H18" s="60">
        <f t="shared" si="1"/>
        <v>79630</v>
      </c>
      <c r="I18" s="71">
        <f t="shared" si="2"/>
        <v>16.72330005334319</v>
      </c>
    </row>
    <row r="19" spans="1:9" ht="18.75" customHeight="1">
      <c r="A19" s="101"/>
      <c r="B19" s="103"/>
      <c r="C19" s="61" t="s">
        <v>125</v>
      </c>
      <c r="D19" s="59">
        <v>181119</v>
      </c>
      <c r="E19" s="62">
        <f t="shared" si="0"/>
        <v>0.46444159654424005</v>
      </c>
      <c r="F19" s="59">
        <v>260485</v>
      </c>
      <c r="G19" s="62">
        <f t="shared" si="3"/>
        <v>0.9067929245748871</v>
      </c>
      <c r="H19" s="60">
        <f t="shared" si="1"/>
        <v>-79366</v>
      </c>
      <c r="I19" s="71">
        <f t="shared" si="2"/>
        <v>-30.468549052728566</v>
      </c>
    </row>
    <row r="20" spans="1:9" ht="18.75" customHeight="1">
      <c r="A20" s="101"/>
      <c r="B20" s="88"/>
      <c r="C20" s="61" t="s">
        <v>126</v>
      </c>
      <c r="D20" s="59">
        <v>374673</v>
      </c>
      <c r="E20" s="62">
        <f t="shared" si="0"/>
        <v>0.960770136219944</v>
      </c>
      <c r="F20" s="59">
        <v>215677</v>
      </c>
      <c r="G20" s="62">
        <f t="shared" si="3"/>
        <v>0.7508085977831274</v>
      </c>
      <c r="H20" s="60">
        <f t="shared" si="1"/>
        <v>158996</v>
      </c>
      <c r="I20" s="71">
        <f t="shared" si="2"/>
        <v>73.71949721110735</v>
      </c>
    </row>
    <row r="21" spans="1:9" ht="18.75" customHeight="1">
      <c r="A21" s="101"/>
      <c r="B21" s="89"/>
      <c r="C21" s="61" t="s">
        <v>127</v>
      </c>
      <c r="D21" s="59">
        <v>0</v>
      </c>
      <c r="E21" s="62">
        <f t="shared" si="0"/>
        <v>0</v>
      </c>
      <c r="F21" s="59">
        <v>0</v>
      </c>
      <c r="G21" s="62">
        <f t="shared" si="3"/>
        <v>0</v>
      </c>
      <c r="H21" s="60">
        <f t="shared" si="1"/>
        <v>0</v>
      </c>
      <c r="I21" s="71">
        <f t="shared" si="2"/>
        <v>0</v>
      </c>
    </row>
    <row r="22" spans="1:9" ht="18.75" customHeight="1">
      <c r="A22" s="101"/>
      <c r="B22" s="96" t="s">
        <v>12</v>
      </c>
      <c r="C22" s="96"/>
      <c r="D22" s="59">
        <f>SUM(D23:D24)</f>
        <v>21265</v>
      </c>
      <c r="E22" s="62">
        <f t="shared" si="0"/>
        <v>0.05452962168802425</v>
      </c>
      <c r="F22" s="59">
        <f>SUM(F23:F24)</f>
        <v>33760</v>
      </c>
      <c r="G22" s="62">
        <f t="shared" si="3"/>
        <v>0.11752434548495382</v>
      </c>
      <c r="H22" s="60">
        <f t="shared" si="1"/>
        <v>-12495</v>
      </c>
      <c r="I22" s="71">
        <f t="shared" si="2"/>
        <v>-37.01125592417062</v>
      </c>
    </row>
    <row r="23" spans="1:9" ht="18.75" customHeight="1">
      <c r="A23" s="101"/>
      <c r="B23" s="103"/>
      <c r="C23" s="61" t="s">
        <v>13</v>
      </c>
      <c r="D23" s="59">
        <v>21265</v>
      </c>
      <c r="E23" s="62">
        <f t="shared" si="0"/>
        <v>0.05452962168802425</v>
      </c>
      <c r="F23" s="59">
        <v>33760</v>
      </c>
      <c r="G23" s="62">
        <f t="shared" si="3"/>
        <v>0.11752434548495382</v>
      </c>
      <c r="H23" s="60">
        <f t="shared" si="1"/>
        <v>-12495</v>
      </c>
      <c r="I23" s="71">
        <f t="shared" si="2"/>
        <v>-37.01125592417062</v>
      </c>
    </row>
    <row r="24" spans="1:9" ht="18.75" customHeight="1">
      <c r="A24" s="101"/>
      <c r="B24" s="89"/>
      <c r="C24" s="61" t="s">
        <v>14</v>
      </c>
      <c r="D24" s="59">
        <v>0</v>
      </c>
      <c r="E24" s="62">
        <f t="shared" si="0"/>
        <v>0</v>
      </c>
      <c r="F24" s="59">
        <v>0</v>
      </c>
      <c r="G24" s="62">
        <f t="shared" si="3"/>
        <v>0</v>
      </c>
      <c r="H24" s="60">
        <f t="shared" si="1"/>
        <v>0</v>
      </c>
      <c r="I24" s="71">
        <f t="shared" si="2"/>
        <v>0</v>
      </c>
    </row>
    <row r="25" spans="1:9" ht="20.25" customHeight="1">
      <c r="A25" s="101"/>
      <c r="B25" s="96" t="s">
        <v>16</v>
      </c>
      <c r="C25" s="96"/>
      <c r="D25" s="59">
        <f>SUM(D26:D29)</f>
        <v>0</v>
      </c>
      <c r="E25" s="62">
        <f t="shared" si="0"/>
        <v>0</v>
      </c>
      <c r="F25" s="59">
        <f>SUM(F26:F29)</f>
        <v>0</v>
      </c>
      <c r="G25" s="62">
        <f t="shared" si="3"/>
        <v>0</v>
      </c>
      <c r="H25" s="59">
        <f>SUM(H26:H29)</f>
        <v>0</v>
      </c>
      <c r="I25" s="71">
        <f t="shared" si="2"/>
        <v>0</v>
      </c>
    </row>
    <row r="26" spans="1:9" ht="20.25" customHeight="1">
      <c r="A26" s="101"/>
      <c r="B26" s="103"/>
      <c r="C26" s="61" t="s">
        <v>128</v>
      </c>
      <c r="D26" s="59">
        <v>0</v>
      </c>
      <c r="E26" s="62">
        <f t="shared" si="0"/>
        <v>0</v>
      </c>
      <c r="F26" s="59">
        <v>0</v>
      </c>
      <c r="G26" s="62">
        <f t="shared" si="3"/>
        <v>0</v>
      </c>
      <c r="H26" s="60">
        <f aca="true" t="shared" si="4" ref="H26:H57">D26-F26</f>
        <v>0</v>
      </c>
      <c r="I26" s="71">
        <f t="shared" si="2"/>
        <v>0</v>
      </c>
    </row>
    <row r="27" spans="1:9" ht="20.25" customHeight="1">
      <c r="A27" s="101"/>
      <c r="B27" s="88"/>
      <c r="C27" s="61" t="s">
        <v>185</v>
      </c>
      <c r="D27" s="59">
        <v>0</v>
      </c>
      <c r="E27" s="62">
        <f t="shared" si="0"/>
        <v>0</v>
      </c>
      <c r="F27" s="59">
        <v>0</v>
      </c>
      <c r="G27" s="62">
        <f t="shared" si="3"/>
        <v>0</v>
      </c>
      <c r="H27" s="60">
        <f t="shared" si="4"/>
        <v>0</v>
      </c>
      <c r="I27" s="71">
        <f t="shared" si="2"/>
        <v>0</v>
      </c>
    </row>
    <row r="28" spans="1:9" ht="20.25" customHeight="1">
      <c r="A28" s="101"/>
      <c r="B28" s="88"/>
      <c r="C28" s="61" t="s">
        <v>186</v>
      </c>
      <c r="D28" s="59">
        <v>0</v>
      </c>
      <c r="E28" s="62">
        <f t="shared" si="0"/>
        <v>0</v>
      </c>
      <c r="F28" s="59">
        <v>0</v>
      </c>
      <c r="G28" s="62">
        <f t="shared" si="3"/>
        <v>0</v>
      </c>
      <c r="H28" s="60">
        <f t="shared" si="4"/>
        <v>0</v>
      </c>
      <c r="I28" s="71">
        <f t="shared" si="2"/>
        <v>0</v>
      </c>
    </row>
    <row r="29" spans="1:9" ht="20.25" customHeight="1">
      <c r="A29" s="101"/>
      <c r="B29" s="89"/>
      <c r="C29" s="61" t="s">
        <v>131</v>
      </c>
      <c r="D29" s="59">
        <v>0</v>
      </c>
      <c r="E29" s="62">
        <f t="shared" si="0"/>
        <v>0</v>
      </c>
      <c r="F29" s="59">
        <v>0</v>
      </c>
      <c r="G29" s="62">
        <f t="shared" si="3"/>
        <v>0</v>
      </c>
      <c r="H29" s="60">
        <f t="shared" si="4"/>
        <v>0</v>
      </c>
      <c r="I29" s="71">
        <f t="shared" si="2"/>
        <v>0</v>
      </c>
    </row>
    <row r="30" spans="1:9" ht="20.25" customHeight="1">
      <c r="A30" s="101"/>
      <c r="B30" s="96" t="s">
        <v>132</v>
      </c>
      <c r="C30" s="96"/>
      <c r="D30" s="59">
        <f>SUM(D31:D33)</f>
        <v>9300</v>
      </c>
      <c r="E30" s="62">
        <f t="shared" si="0"/>
        <v>0.023847894742470045</v>
      </c>
      <c r="F30" s="59">
        <f>SUM(F31:F33)</f>
        <v>10560</v>
      </c>
      <c r="G30" s="62">
        <f t="shared" si="3"/>
        <v>0.03676116967775806</v>
      </c>
      <c r="H30" s="60">
        <f t="shared" si="4"/>
        <v>-1260</v>
      </c>
      <c r="I30" s="71">
        <f t="shared" si="2"/>
        <v>-11.931818181818182</v>
      </c>
    </row>
    <row r="31" spans="1:9" ht="20.25" customHeight="1">
      <c r="A31" s="101"/>
      <c r="B31" s="103"/>
      <c r="C31" s="61" t="s">
        <v>128</v>
      </c>
      <c r="D31" s="59">
        <v>0</v>
      </c>
      <c r="E31" s="62">
        <f t="shared" si="0"/>
        <v>0</v>
      </c>
      <c r="F31" s="59">
        <v>0</v>
      </c>
      <c r="G31" s="62">
        <f t="shared" si="3"/>
        <v>0</v>
      </c>
      <c r="H31" s="60">
        <f t="shared" si="4"/>
        <v>0</v>
      </c>
      <c r="I31" s="71">
        <f t="shared" si="2"/>
        <v>0</v>
      </c>
    </row>
    <row r="32" spans="1:9" ht="20.25" customHeight="1">
      <c r="A32" s="101"/>
      <c r="B32" s="88"/>
      <c r="C32" s="61" t="s">
        <v>129</v>
      </c>
      <c r="D32" s="59">
        <v>6300</v>
      </c>
      <c r="E32" s="62">
        <f t="shared" si="0"/>
        <v>0.016155025470705513</v>
      </c>
      <c r="F32" s="59">
        <v>7560</v>
      </c>
      <c r="G32" s="62">
        <f t="shared" si="3"/>
        <v>0.02631765556475861</v>
      </c>
      <c r="H32" s="60">
        <f t="shared" si="4"/>
        <v>-1260</v>
      </c>
      <c r="I32" s="71">
        <f t="shared" si="2"/>
        <v>-16.666666666666664</v>
      </c>
    </row>
    <row r="33" spans="1:9" ht="20.25" customHeight="1">
      <c r="A33" s="101"/>
      <c r="B33" s="89"/>
      <c r="C33" s="61" t="s">
        <v>130</v>
      </c>
      <c r="D33" s="59">
        <v>3000</v>
      </c>
      <c r="E33" s="62">
        <f t="shared" si="0"/>
        <v>0.007692869271764531</v>
      </c>
      <c r="F33" s="59">
        <v>3000</v>
      </c>
      <c r="G33" s="62">
        <f t="shared" si="3"/>
        <v>0.01044351411299945</v>
      </c>
      <c r="H33" s="60">
        <f t="shared" si="4"/>
        <v>0</v>
      </c>
      <c r="I33" s="71">
        <f t="shared" si="2"/>
        <v>0</v>
      </c>
    </row>
    <row r="34" spans="1:9" ht="20.25" customHeight="1">
      <c r="A34" s="101"/>
      <c r="B34" s="96" t="s">
        <v>18</v>
      </c>
      <c r="C34" s="96"/>
      <c r="D34" s="59">
        <f>SUM(D35:D43)</f>
        <v>0</v>
      </c>
      <c r="E34" s="62">
        <f t="shared" si="0"/>
        <v>0</v>
      </c>
      <c r="F34" s="59">
        <f>SUM(F35:F43)</f>
        <v>0</v>
      </c>
      <c r="G34" s="62">
        <f t="shared" si="3"/>
        <v>0</v>
      </c>
      <c r="H34" s="60">
        <f t="shared" si="4"/>
        <v>0</v>
      </c>
      <c r="I34" s="71">
        <f t="shared" si="2"/>
        <v>0</v>
      </c>
    </row>
    <row r="35" spans="1:9" ht="22.5" customHeight="1">
      <c r="A35" s="101"/>
      <c r="B35" s="103"/>
      <c r="C35" s="61" t="s">
        <v>19</v>
      </c>
      <c r="D35" s="59">
        <v>0</v>
      </c>
      <c r="E35" s="62">
        <f t="shared" si="0"/>
        <v>0</v>
      </c>
      <c r="F35" s="59">
        <v>0</v>
      </c>
      <c r="G35" s="62">
        <f t="shared" si="3"/>
        <v>0</v>
      </c>
      <c r="H35" s="60">
        <f t="shared" si="4"/>
        <v>0</v>
      </c>
      <c r="I35" s="71">
        <f t="shared" si="2"/>
        <v>0</v>
      </c>
    </row>
    <row r="36" spans="1:9" ht="22.5" customHeight="1">
      <c r="A36" s="101"/>
      <c r="B36" s="88"/>
      <c r="C36" s="61" t="s">
        <v>133</v>
      </c>
      <c r="D36" s="59">
        <v>0</v>
      </c>
      <c r="E36" s="62">
        <f aca="true" t="shared" si="5" ref="E36:E67">D36/$D$4*100</f>
        <v>0</v>
      </c>
      <c r="F36" s="59">
        <v>0</v>
      </c>
      <c r="G36" s="62">
        <f t="shared" si="3"/>
        <v>0</v>
      </c>
      <c r="H36" s="60">
        <f t="shared" si="4"/>
        <v>0</v>
      </c>
      <c r="I36" s="71">
        <f aca="true" t="shared" si="6" ref="I36:I67">IF(F36=0,0,H36/F36*100)</f>
        <v>0</v>
      </c>
    </row>
    <row r="37" spans="1:9" ht="22.5" customHeight="1">
      <c r="A37" s="101"/>
      <c r="B37" s="88"/>
      <c r="C37" s="61" t="s">
        <v>21</v>
      </c>
      <c r="D37" s="59">
        <v>0</v>
      </c>
      <c r="E37" s="62">
        <f t="shared" si="5"/>
        <v>0</v>
      </c>
      <c r="F37" s="59">
        <v>0</v>
      </c>
      <c r="G37" s="62">
        <f aca="true" t="shared" si="7" ref="G37:G68">F37/$F$4*100</f>
        <v>0</v>
      </c>
      <c r="H37" s="60">
        <f t="shared" si="4"/>
        <v>0</v>
      </c>
      <c r="I37" s="71">
        <f t="shared" si="6"/>
        <v>0</v>
      </c>
    </row>
    <row r="38" spans="1:9" ht="22.5" customHeight="1">
      <c r="A38" s="101"/>
      <c r="B38" s="88"/>
      <c r="C38" s="61" t="s">
        <v>134</v>
      </c>
      <c r="D38" s="59">
        <v>0</v>
      </c>
      <c r="E38" s="62">
        <f t="shared" si="5"/>
        <v>0</v>
      </c>
      <c r="F38" s="59">
        <v>0</v>
      </c>
      <c r="G38" s="62">
        <f t="shared" si="7"/>
        <v>0</v>
      </c>
      <c r="H38" s="60">
        <f t="shared" si="4"/>
        <v>0</v>
      </c>
      <c r="I38" s="71">
        <f t="shared" si="6"/>
        <v>0</v>
      </c>
    </row>
    <row r="39" spans="1:9" ht="22.5" customHeight="1">
      <c r="A39" s="101"/>
      <c r="B39" s="88"/>
      <c r="C39" s="61" t="s">
        <v>135</v>
      </c>
      <c r="D39" s="59">
        <v>0</v>
      </c>
      <c r="E39" s="62">
        <f t="shared" si="5"/>
        <v>0</v>
      </c>
      <c r="F39" s="59">
        <v>0</v>
      </c>
      <c r="G39" s="62">
        <f t="shared" si="7"/>
        <v>0</v>
      </c>
      <c r="H39" s="60">
        <f t="shared" si="4"/>
        <v>0</v>
      </c>
      <c r="I39" s="71">
        <f t="shared" si="6"/>
        <v>0</v>
      </c>
    </row>
    <row r="40" spans="1:9" ht="22.5" customHeight="1">
      <c r="A40" s="101"/>
      <c r="B40" s="88"/>
      <c r="C40" s="61" t="s">
        <v>23</v>
      </c>
      <c r="D40" s="59">
        <v>0</v>
      </c>
      <c r="E40" s="62">
        <f t="shared" si="5"/>
        <v>0</v>
      </c>
      <c r="F40" s="59">
        <v>0</v>
      </c>
      <c r="G40" s="62">
        <f t="shared" si="7"/>
        <v>0</v>
      </c>
      <c r="H40" s="60">
        <f t="shared" si="4"/>
        <v>0</v>
      </c>
      <c r="I40" s="71">
        <f t="shared" si="6"/>
        <v>0</v>
      </c>
    </row>
    <row r="41" spans="1:9" ht="22.5" customHeight="1">
      <c r="A41" s="101"/>
      <c r="B41" s="88"/>
      <c r="C41" s="61" t="s">
        <v>136</v>
      </c>
      <c r="D41" s="59">
        <v>0</v>
      </c>
      <c r="E41" s="62">
        <f t="shared" si="5"/>
        <v>0</v>
      </c>
      <c r="F41" s="59">
        <v>0</v>
      </c>
      <c r="G41" s="62">
        <f t="shared" si="7"/>
        <v>0</v>
      </c>
      <c r="H41" s="60">
        <f t="shared" si="4"/>
        <v>0</v>
      </c>
      <c r="I41" s="71">
        <f t="shared" si="6"/>
        <v>0</v>
      </c>
    </row>
    <row r="42" spans="1:9" ht="22.5" customHeight="1">
      <c r="A42" s="101"/>
      <c r="B42" s="88"/>
      <c r="C42" s="61" t="s">
        <v>137</v>
      </c>
      <c r="D42" s="59">
        <v>0</v>
      </c>
      <c r="E42" s="62">
        <f t="shared" si="5"/>
        <v>0</v>
      </c>
      <c r="F42" s="59">
        <v>0</v>
      </c>
      <c r="G42" s="62">
        <f t="shared" si="7"/>
        <v>0</v>
      </c>
      <c r="H42" s="60">
        <f t="shared" si="4"/>
        <v>0</v>
      </c>
      <c r="I42" s="71">
        <f t="shared" si="6"/>
        <v>0</v>
      </c>
    </row>
    <row r="43" spans="1:9" ht="22.5" customHeight="1">
      <c r="A43" s="101"/>
      <c r="B43" s="89"/>
      <c r="C43" s="63" t="s">
        <v>138</v>
      </c>
      <c r="D43" s="68">
        <v>0</v>
      </c>
      <c r="E43" s="64">
        <f t="shared" si="5"/>
        <v>0</v>
      </c>
      <c r="F43" s="68">
        <v>0</v>
      </c>
      <c r="G43" s="64">
        <f t="shared" si="7"/>
        <v>0</v>
      </c>
      <c r="H43" s="65">
        <f t="shared" si="4"/>
        <v>0</v>
      </c>
      <c r="I43" s="72">
        <f t="shared" si="6"/>
        <v>0</v>
      </c>
    </row>
    <row r="44" spans="1:9" ht="20.25" customHeight="1">
      <c r="A44" s="101"/>
      <c r="B44" s="96" t="s">
        <v>24</v>
      </c>
      <c r="C44" s="96"/>
      <c r="D44" s="59">
        <v>29060</v>
      </c>
      <c r="E44" s="62">
        <f t="shared" si="5"/>
        <v>0.07451826034582576</v>
      </c>
      <c r="F44" s="59">
        <v>32500</v>
      </c>
      <c r="G44" s="62">
        <f t="shared" si="7"/>
        <v>0.11313806955749403</v>
      </c>
      <c r="H44" s="60">
        <f t="shared" si="4"/>
        <v>-3440</v>
      </c>
      <c r="I44" s="71">
        <f t="shared" si="6"/>
        <v>-10.584615384615384</v>
      </c>
    </row>
    <row r="45" spans="1:9" ht="20.25" customHeight="1">
      <c r="A45" s="101"/>
      <c r="B45" s="96" t="s">
        <v>27</v>
      </c>
      <c r="C45" s="96"/>
      <c r="D45" s="59">
        <f>SUM(D46:D47)</f>
        <v>40000</v>
      </c>
      <c r="E45" s="62">
        <f t="shared" si="5"/>
        <v>0.10257159029019375</v>
      </c>
      <c r="F45" s="59">
        <f>SUM(F46:F47)</f>
        <v>0</v>
      </c>
      <c r="G45" s="62">
        <f t="shared" si="7"/>
        <v>0</v>
      </c>
      <c r="H45" s="60">
        <f t="shared" si="4"/>
        <v>40000</v>
      </c>
      <c r="I45" s="71">
        <f t="shared" si="6"/>
        <v>0</v>
      </c>
    </row>
    <row r="46" spans="1:9" ht="20.25" customHeight="1">
      <c r="A46" s="101"/>
      <c r="B46" s="103"/>
      <c r="C46" s="61" t="s">
        <v>139</v>
      </c>
      <c r="D46" s="59">
        <v>40000</v>
      </c>
      <c r="E46" s="62">
        <f t="shared" si="5"/>
        <v>0.10257159029019375</v>
      </c>
      <c r="F46" s="59">
        <v>0</v>
      </c>
      <c r="G46" s="62">
        <f t="shared" si="7"/>
        <v>0</v>
      </c>
      <c r="H46" s="60">
        <f t="shared" si="4"/>
        <v>40000</v>
      </c>
      <c r="I46" s="71">
        <f t="shared" si="6"/>
        <v>0</v>
      </c>
    </row>
    <row r="47" spans="1:9" ht="20.25" customHeight="1">
      <c r="A47" s="95"/>
      <c r="B47" s="89"/>
      <c r="C47" s="61" t="s">
        <v>29</v>
      </c>
      <c r="D47" s="59">
        <v>0</v>
      </c>
      <c r="E47" s="62">
        <f t="shared" si="5"/>
        <v>0</v>
      </c>
      <c r="F47" s="59">
        <v>0</v>
      </c>
      <c r="G47" s="62">
        <f t="shared" si="7"/>
        <v>0</v>
      </c>
      <c r="H47" s="60">
        <f t="shared" si="4"/>
        <v>0</v>
      </c>
      <c r="I47" s="71">
        <f t="shared" si="6"/>
        <v>0</v>
      </c>
    </row>
    <row r="48" spans="1:9" ht="23.25" customHeight="1">
      <c r="A48" s="97" t="s">
        <v>140</v>
      </c>
      <c r="B48" s="96"/>
      <c r="C48" s="96"/>
      <c r="D48" s="59">
        <f>SUM(D49,D60,D61,D64,D68:D69,D70,D80,D84)</f>
        <v>1991690</v>
      </c>
      <c r="E48" s="62">
        <f t="shared" si="5"/>
        <v>5.1072702666269</v>
      </c>
      <c r="F48" s="59">
        <f>SUM(F49,F60,F61,F64,F68:F69,F70,F80,F84)</f>
        <v>1885724</v>
      </c>
      <c r="G48" s="62">
        <f t="shared" si="7"/>
        <v>6.564528402407258</v>
      </c>
      <c r="H48" s="60">
        <f t="shared" si="4"/>
        <v>105966</v>
      </c>
      <c r="I48" s="71">
        <f t="shared" si="6"/>
        <v>5.619380142587144</v>
      </c>
    </row>
    <row r="49" spans="1:9" ht="24.75" customHeight="1">
      <c r="A49" s="100"/>
      <c r="B49" s="96" t="s">
        <v>32</v>
      </c>
      <c r="C49" s="96"/>
      <c r="D49" s="59">
        <f>SUM(D50:D59)</f>
        <v>16400</v>
      </c>
      <c r="E49" s="62">
        <f t="shared" si="5"/>
        <v>0.04205435201897943</v>
      </c>
      <c r="F49" s="59">
        <f>SUM(F50:F59)</f>
        <v>0</v>
      </c>
      <c r="G49" s="62">
        <f t="shared" si="7"/>
        <v>0</v>
      </c>
      <c r="H49" s="60">
        <f t="shared" si="4"/>
        <v>16400</v>
      </c>
      <c r="I49" s="71">
        <f t="shared" si="6"/>
        <v>0</v>
      </c>
    </row>
    <row r="50" spans="1:9" ht="24.75" customHeight="1">
      <c r="A50" s="101"/>
      <c r="B50" s="103"/>
      <c r="C50" s="61" t="s">
        <v>33</v>
      </c>
      <c r="D50" s="59">
        <v>0</v>
      </c>
      <c r="E50" s="62">
        <f t="shared" si="5"/>
        <v>0</v>
      </c>
      <c r="F50" s="59">
        <v>0</v>
      </c>
      <c r="G50" s="62">
        <f t="shared" si="7"/>
        <v>0</v>
      </c>
      <c r="H50" s="60">
        <f t="shared" si="4"/>
        <v>0</v>
      </c>
      <c r="I50" s="71">
        <f t="shared" si="6"/>
        <v>0</v>
      </c>
    </row>
    <row r="51" spans="1:9" ht="24.75" customHeight="1">
      <c r="A51" s="101"/>
      <c r="B51" s="88"/>
      <c r="C51" s="61" t="s">
        <v>141</v>
      </c>
      <c r="D51" s="59">
        <v>0</v>
      </c>
      <c r="E51" s="62">
        <f t="shared" si="5"/>
        <v>0</v>
      </c>
      <c r="F51" s="59">
        <v>0</v>
      </c>
      <c r="G51" s="62">
        <f t="shared" si="7"/>
        <v>0</v>
      </c>
      <c r="H51" s="60">
        <f t="shared" si="4"/>
        <v>0</v>
      </c>
      <c r="I51" s="71">
        <f t="shared" si="6"/>
        <v>0</v>
      </c>
    </row>
    <row r="52" spans="1:9" ht="24.75" customHeight="1">
      <c r="A52" s="101"/>
      <c r="B52" s="88"/>
      <c r="C52" s="61" t="s">
        <v>34</v>
      </c>
      <c r="D52" s="59">
        <v>0</v>
      </c>
      <c r="E52" s="62">
        <f t="shared" si="5"/>
        <v>0</v>
      </c>
      <c r="F52" s="59">
        <v>0</v>
      </c>
      <c r="G52" s="62">
        <f t="shared" si="7"/>
        <v>0</v>
      </c>
      <c r="H52" s="60">
        <f t="shared" si="4"/>
        <v>0</v>
      </c>
      <c r="I52" s="71">
        <f t="shared" si="6"/>
        <v>0</v>
      </c>
    </row>
    <row r="53" spans="1:9" ht="24.75" customHeight="1">
      <c r="A53" s="101"/>
      <c r="B53" s="88"/>
      <c r="C53" s="61" t="s">
        <v>142</v>
      </c>
      <c r="D53" s="59">
        <v>0</v>
      </c>
      <c r="E53" s="62">
        <f t="shared" si="5"/>
        <v>0</v>
      </c>
      <c r="F53" s="59">
        <v>0</v>
      </c>
      <c r="G53" s="62">
        <f t="shared" si="7"/>
        <v>0</v>
      </c>
      <c r="H53" s="60">
        <f t="shared" si="4"/>
        <v>0</v>
      </c>
      <c r="I53" s="71">
        <f t="shared" si="6"/>
        <v>0</v>
      </c>
    </row>
    <row r="54" spans="1:9" ht="24.75" customHeight="1">
      <c r="A54" s="101"/>
      <c r="B54" s="88"/>
      <c r="C54" s="61" t="s">
        <v>143</v>
      </c>
      <c r="D54" s="59">
        <v>0</v>
      </c>
      <c r="E54" s="62">
        <f t="shared" si="5"/>
        <v>0</v>
      </c>
      <c r="F54" s="59">
        <v>0</v>
      </c>
      <c r="G54" s="62">
        <f t="shared" si="7"/>
        <v>0</v>
      </c>
      <c r="H54" s="60">
        <f t="shared" si="4"/>
        <v>0</v>
      </c>
      <c r="I54" s="71">
        <f t="shared" si="6"/>
        <v>0</v>
      </c>
    </row>
    <row r="55" spans="1:9" ht="24.75" customHeight="1">
      <c r="A55" s="101"/>
      <c r="B55" s="88"/>
      <c r="C55" s="61" t="s">
        <v>144</v>
      </c>
      <c r="D55" s="59">
        <v>0</v>
      </c>
      <c r="E55" s="62">
        <f t="shared" si="5"/>
        <v>0</v>
      </c>
      <c r="F55" s="59">
        <v>0</v>
      </c>
      <c r="G55" s="62">
        <f t="shared" si="7"/>
        <v>0</v>
      </c>
      <c r="H55" s="60">
        <f t="shared" si="4"/>
        <v>0</v>
      </c>
      <c r="I55" s="71">
        <f t="shared" si="6"/>
        <v>0</v>
      </c>
    </row>
    <row r="56" spans="1:9" ht="24.75" customHeight="1">
      <c r="A56" s="101"/>
      <c r="B56" s="88"/>
      <c r="C56" s="61" t="s">
        <v>145</v>
      </c>
      <c r="D56" s="59">
        <v>0</v>
      </c>
      <c r="E56" s="62">
        <f t="shared" si="5"/>
        <v>0</v>
      </c>
      <c r="F56" s="59">
        <v>0</v>
      </c>
      <c r="G56" s="62">
        <f t="shared" si="7"/>
        <v>0</v>
      </c>
      <c r="H56" s="60">
        <f t="shared" si="4"/>
        <v>0</v>
      </c>
      <c r="I56" s="71">
        <f t="shared" si="6"/>
        <v>0</v>
      </c>
    </row>
    <row r="57" spans="1:9" ht="24.75" customHeight="1">
      <c r="A57" s="101"/>
      <c r="B57" s="88"/>
      <c r="C57" s="61" t="s">
        <v>146</v>
      </c>
      <c r="D57" s="59">
        <v>0</v>
      </c>
      <c r="E57" s="62">
        <f t="shared" si="5"/>
        <v>0</v>
      </c>
      <c r="F57" s="59">
        <v>0</v>
      </c>
      <c r="G57" s="62">
        <f t="shared" si="7"/>
        <v>0</v>
      </c>
      <c r="H57" s="60">
        <f t="shared" si="4"/>
        <v>0</v>
      </c>
      <c r="I57" s="71">
        <f t="shared" si="6"/>
        <v>0</v>
      </c>
    </row>
    <row r="58" spans="1:9" ht="24.75" customHeight="1">
      <c r="A58" s="101"/>
      <c r="B58" s="88"/>
      <c r="C58" s="61" t="s">
        <v>147</v>
      </c>
      <c r="D58" s="59">
        <v>0</v>
      </c>
      <c r="E58" s="62">
        <f t="shared" si="5"/>
        <v>0</v>
      </c>
      <c r="F58" s="59">
        <v>0</v>
      </c>
      <c r="G58" s="62">
        <f t="shared" si="7"/>
        <v>0</v>
      </c>
      <c r="H58" s="60">
        <f aca="true" t="shared" si="8" ref="H58:H90">D58-F58</f>
        <v>0</v>
      </c>
      <c r="I58" s="71">
        <f t="shared" si="6"/>
        <v>0</v>
      </c>
    </row>
    <row r="59" spans="1:9" ht="24.75" customHeight="1">
      <c r="A59" s="101"/>
      <c r="B59" s="89"/>
      <c r="C59" s="61" t="s">
        <v>148</v>
      </c>
      <c r="D59" s="59">
        <v>16400</v>
      </c>
      <c r="E59" s="62">
        <f t="shared" si="5"/>
        <v>0.04205435201897943</v>
      </c>
      <c r="F59" s="59">
        <v>0</v>
      </c>
      <c r="G59" s="62">
        <f t="shared" si="7"/>
        <v>0</v>
      </c>
      <c r="H59" s="60">
        <f t="shared" si="8"/>
        <v>16400</v>
      </c>
      <c r="I59" s="71">
        <f t="shared" si="6"/>
        <v>0</v>
      </c>
    </row>
    <row r="60" spans="1:9" ht="22.5" customHeight="1">
      <c r="A60" s="95"/>
      <c r="B60" s="96" t="s">
        <v>149</v>
      </c>
      <c r="C60" s="96"/>
      <c r="D60" s="59">
        <v>0</v>
      </c>
      <c r="E60" s="62">
        <f t="shared" si="5"/>
        <v>0</v>
      </c>
      <c r="F60" s="59">
        <v>0</v>
      </c>
      <c r="G60" s="62">
        <f t="shared" si="7"/>
        <v>0</v>
      </c>
      <c r="H60" s="60">
        <f t="shared" si="8"/>
        <v>0</v>
      </c>
      <c r="I60" s="71">
        <f t="shared" si="6"/>
        <v>0</v>
      </c>
    </row>
    <row r="61" spans="1:9" ht="21" customHeight="1">
      <c r="A61" s="100"/>
      <c r="B61" s="96" t="s">
        <v>37</v>
      </c>
      <c r="C61" s="96"/>
      <c r="D61" s="59">
        <f>SUM(D62:D63)</f>
        <v>0</v>
      </c>
      <c r="E61" s="62">
        <f t="shared" si="5"/>
        <v>0</v>
      </c>
      <c r="F61" s="59">
        <f>SUM(F62:F63)</f>
        <v>0</v>
      </c>
      <c r="G61" s="62">
        <f t="shared" si="7"/>
        <v>0</v>
      </c>
      <c r="H61" s="60">
        <f t="shared" si="8"/>
        <v>0</v>
      </c>
      <c r="I61" s="71">
        <f t="shared" si="6"/>
        <v>0</v>
      </c>
    </row>
    <row r="62" spans="1:9" ht="21" customHeight="1">
      <c r="A62" s="101"/>
      <c r="B62" s="103"/>
      <c r="C62" s="61" t="s">
        <v>150</v>
      </c>
      <c r="D62" s="59">
        <v>0</v>
      </c>
      <c r="E62" s="62">
        <f t="shared" si="5"/>
        <v>0</v>
      </c>
      <c r="F62" s="59">
        <v>0</v>
      </c>
      <c r="G62" s="62">
        <f t="shared" si="7"/>
        <v>0</v>
      </c>
      <c r="H62" s="60">
        <f t="shared" si="8"/>
        <v>0</v>
      </c>
      <c r="I62" s="71">
        <f t="shared" si="6"/>
        <v>0</v>
      </c>
    </row>
    <row r="63" spans="1:9" ht="21" customHeight="1">
      <c r="A63" s="101"/>
      <c r="B63" s="89"/>
      <c r="C63" s="61" t="s">
        <v>151</v>
      </c>
      <c r="D63" s="59">
        <v>0</v>
      </c>
      <c r="E63" s="62">
        <f t="shared" si="5"/>
        <v>0</v>
      </c>
      <c r="F63" s="59">
        <v>0</v>
      </c>
      <c r="G63" s="62">
        <f t="shared" si="7"/>
        <v>0</v>
      </c>
      <c r="H63" s="60">
        <f t="shared" si="8"/>
        <v>0</v>
      </c>
      <c r="I63" s="71">
        <f t="shared" si="6"/>
        <v>0</v>
      </c>
    </row>
    <row r="64" spans="1:9" ht="21" customHeight="1">
      <c r="A64" s="101"/>
      <c r="B64" s="96" t="s">
        <v>38</v>
      </c>
      <c r="C64" s="96"/>
      <c r="D64" s="59">
        <f>SUM(D65:D67)</f>
        <v>0</v>
      </c>
      <c r="E64" s="62">
        <f t="shared" si="5"/>
        <v>0</v>
      </c>
      <c r="F64" s="59">
        <f>SUM(F65:F67)</f>
        <v>5783</v>
      </c>
      <c r="G64" s="62">
        <f t="shared" si="7"/>
        <v>0.020131614038491938</v>
      </c>
      <c r="H64" s="60">
        <f t="shared" si="8"/>
        <v>-5783</v>
      </c>
      <c r="I64" s="71">
        <f t="shared" si="6"/>
        <v>-100</v>
      </c>
    </row>
    <row r="65" spans="1:9" ht="21" customHeight="1">
      <c r="A65" s="101"/>
      <c r="B65" s="103"/>
      <c r="C65" s="61" t="s">
        <v>39</v>
      </c>
      <c r="D65" s="59">
        <v>0</v>
      </c>
      <c r="E65" s="62">
        <f t="shared" si="5"/>
        <v>0</v>
      </c>
      <c r="F65" s="59">
        <v>1806</v>
      </c>
      <c r="G65" s="62">
        <f t="shared" si="7"/>
        <v>0.0062869954960256685</v>
      </c>
      <c r="H65" s="60">
        <f t="shared" si="8"/>
        <v>-1806</v>
      </c>
      <c r="I65" s="71">
        <f t="shared" si="6"/>
        <v>-100</v>
      </c>
    </row>
    <row r="66" spans="1:9" ht="21" customHeight="1">
      <c r="A66" s="101"/>
      <c r="B66" s="88"/>
      <c r="C66" s="61" t="s">
        <v>152</v>
      </c>
      <c r="D66" s="59">
        <v>0</v>
      </c>
      <c r="E66" s="62">
        <f t="shared" si="5"/>
        <v>0</v>
      </c>
      <c r="F66" s="59">
        <v>3977</v>
      </c>
      <c r="G66" s="62">
        <f t="shared" si="7"/>
        <v>0.013844618542466271</v>
      </c>
      <c r="H66" s="60">
        <f t="shared" si="8"/>
        <v>-3977</v>
      </c>
      <c r="I66" s="71">
        <f t="shared" si="6"/>
        <v>-100</v>
      </c>
    </row>
    <row r="67" spans="1:9" ht="21" customHeight="1">
      <c r="A67" s="101"/>
      <c r="B67" s="89"/>
      <c r="C67" s="61" t="s">
        <v>153</v>
      </c>
      <c r="D67" s="59">
        <v>0</v>
      </c>
      <c r="E67" s="62">
        <f t="shared" si="5"/>
        <v>0</v>
      </c>
      <c r="F67" s="59">
        <v>0</v>
      </c>
      <c r="G67" s="62">
        <f t="shared" si="7"/>
        <v>0</v>
      </c>
      <c r="H67" s="66">
        <f t="shared" si="8"/>
        <v>0</v>
      </c>
      <c r="I67" s="71">
        <f t="shared" si="6"/>
        <v>0</v>
      </c>
    </row>
    <row r="68" spans="1:9" ht="21" customHeight="1">
      <c r="A68" s="101"/>
      <c r="B68" s="96" t="s">
        <v>40</v>
      </c>
      <c r="C68" s="96"/>
      <c r="D68" s="59">
        <v>0</v>
      </c>
      <c r="E68" s="62">
        <f aca="true" t="shared" si="9" ref="E68:E100">D68/$D$4*100</f>
        <v>0</v>
      </c>
      <c r="F68" s="59">
        <v>0</v>
      </c>
      <c r="G68" s="62">
        <f t="shared" si="7"/>
        <v>0</v>
      </c>
      <c r="H68" s="60">
        <f t="shared" si="8"/>
        <v>0</v>
      </c>
      <c r="I68" s="71">
        <f aca="true" t="shared" si="10" ref="I68:I100">IF(F68=0,0,H68/F68*100)</f>
        <v>0</v>
      </c>
    </row>
    <row r="69" spans="1:9" ht="21" customHeight="1">
      <c r="A69" s="101"/>
      <c r="B69" s="96" t="s">
        <v>41</v>
      </c>
      <c r="C69" s="96"/>
      <c r="D69" s="59">
        <v>0</v>
      </c>
      <c r="E69" s="62">
        <f t="shared" si="9"/>
        <v>0</v>
      </c>
      <c r="F69" s="59">
        <v>0</v>
      </c>
      <c r="G69" s="62">
        <f aca="true" t="shared" si="11" ref="G69:G101">F69/$F$4*100</f>
        <v>0</v>
      </c>
      <c r="H69" s="60">
        <f t="shared" si="8"/>
        <v>0</v>
      </c>
      <c r="I69" s="71">
        <f t="shared" si="10"/>
        <v>0</v>
      </c>
    </row>
    <row r="70" spans="1:9" ht="21" customHeight="1">
      <c r="A70" s="101"/>
      <c r="B70" s="96" t="s">
        <v>42</v>
      </c>
      <c r="C70" s="96"/>
      <c r="D70" s="59">
        <f>SUM(D71:D79)</f>
        <v>1622000</v>
      </c>
      <c r="E70" s="62">
        <f t="shared" si="9"/>
        <v>4.159277986267357</v>
      </c>
      <c r="F70" s="59">
        <f>SUM(F71:F79)</f>
        <v>1513076</v>
      </c>
      <c r="G70" s="62">
        <f t="shared" si="11"/>
        <v>5.267276853346918</v>
      </c>
      <c r="H70" s="60">
        <f t="shared" si="8"/>
        <v>108924</v>
      </c>
      <c r="I70" s="71">
        <f t="shared" si="10"/>
        <v>7.198845266199451</v>
      </c>
    </row>
    <row r="71" spans="1:9" ht="21" customHeight="1">
      <c r="A71" s="101"/>
      <c r="B71" s="103"/>
      <c r="C71" s="61" t="s">
        <v>43</v>
      </c>
      <c r="D71" s="59">
        <v>0</v>
      </c>
      <c r="E71" s="62">
        <f t="shared" si="9"/>
        <v>0</v>
      </c>
      <c r="F71" s="59">
        <v>0</v>
      </c>
      <c r="G71" s="62">
        <f t="shared" si="11"/>
        <v>0</v>
      </c>
      <c r="H71" s="60">
        <f t="shared" si="8"/>
        <v>0</v>
      </c>
      <c r="I71" s="71">
        <f t="shared" si="10"/>
        <v>0</v>
      </c>
    </row>
    <row r="72" spans="1:9" ht="21" customHeight="1">
      <c r="A72" s="101"/>
      <c r="B72" s="88"/>
      <c r="C72" s="61" t="s">
        <v>154</v>
      </c>
      <c r="D72" s="59">
        <v>2000</v>
      </c>
      <c r="E72" s="62">
        <f t="shared" si="9"/>
        <v>0.005128579514509688</v>
      </c>
      <c r="F72" s="59">
        <v>0</v>
      </c>
      <c r="G72" s="62">
        <f t="shared" si="11"/>
        <v>0</v>
      </c>
      <c r="H72" s="60">
        <f t="shared" si="8"/>
        <v>2000</v>
      </c>
      <c r="I72" s="71">
        <f t="shared" si="10"/>
        <v>0</v>
      </c>
    </row>
    <row r="73" spans="1:9" ht="21" customHeight="1">
      <c r="A73" s="101"/>
      <c r="B73" s="88"/>
      <c r="C73" s="61" t="s">
        <v>155</v>
      </c>
      <c r="D73" s="59">
        <v>0</v>
      </c>
      <c r="E73" s="62">
        <f t="shared" si="9"/>
        <v>0</v>
      </c>
      <c r="F73" s="59">
        <v>0</v>
      </c>
      <c r="G73" s="62">
        <f t="shared" si="11"/>
        <v>0</v>
      </c>
      <c r="H73" s="60">
        <f t="shared" si="8"/>
        <v>0</v>
      </c>
      <c r="I73" s="71">
        <f t="shared" si="10"/>
        <v>0</v>
      </c>
    </row>
    <row r="74" spans="1:9" ht="21" customHeight="1">
      <c r="A74" s="101"/>
      <c r="B74" s="88"/>
      <c r="C74" s="61" t="s">
        <v>156</v>
      </c>
      <c r="D74" s="59">
        <v>0</v>
      </c>
      <c r="E74" s="62">
        <f t="shared" si="9"/>
        <v>0</v>
      </c>
      <c r="F74" s="59">
        <v>0</v>
      </c>
      <c r="G74" s="62">
        <f t="shared" si="11"/>
        <v>0</v>
      </c>
      <c r="H74" s="60">
        <f t="shared" si="8"/>
        <v>0</v>
      </c>
      <c r="I74" s="71">
        <f t="shared" si="10"/>
        <v>0</v>
      </c>
    </row>
    <row r="75" spans="1:9" ht="21" customHeight="1">
      <c r="A75" s="101"/>
      <c r="B75" s="88"/>
      <c r="C75" s="61" t="s">
        <v>157</v>
      </c>
      <c r="D75" s="59">
        <v>1205000</v>
      </c>
      <c r="E75" s="62">
        <f t="shared" si="9"/>
        <v>3.089969157492087</v>
      </c>
      <c r="F75" s="59">
        <v>1213076</v>
      </c>
      <c r="G75" s="62">
        <f t="shared" si="11"/>
        <v>4.222925442046973</v>
      </c>
      <c r="H75" s="60">
        <f t="shared" si="8"/>
        <v>-8076</v>
      </c>
      <c r="I75" s="71">
        <f t="shared" si="10"/>
        <v>-0.6657455921970263</v>
      </c>
    </row>
    <row r="76" spans="1:9" ht="21" customHeight="1">
      <c r="A76" s="101"/>
      <c r="B76" s="88"/>
      <c r="C76" s="61" t="s">
        <v>158</v>
      </c>
      <c r="D76" s="59">
        <v>135000</v>
      </c>
      <c r="E76" s="62">
        <f t="shared" si="9"/>
        <v>0.34617911722940387</v>
      </c>
      <c r="F76" s="59">
        <v>100000</v>
      </c>
      <c r="G76" s="62">
        <f t="shared" si="11"/>
        <v>0.34811713709998166</v>
      </c>
      <c r="H76" s="60">
        <f t="shared" si="8"/>
        <v>35000</v>
      </c>
      <c r="I76" s="71">
        <f t="shared" si="10"/>
        <v>35</v>
      </c>
    </row>
    <row r="77" spans="1:9" ht="21" customHeight="1">
      <c r="A77" s="101"/>
      <c r="B77" s="88"/>
      <c r="C77" s="61" t="s">
        <v>159</v>
      </c>
      <c r="D77" s="59">
        <v>0</v>
      </c>
      <c r="E77" s="62">
        <f t="shared" si="9"/>
        <v>0</v>
      </c>
      <c r="F77" s="59">
        <v>0</v>
      </c>
      <c r="G77" s="62">
        <f t="shared" si="11"/>
        <v>0</v>
      </c>
      <c r="H77" s="60">
        <f t="shared" si="8"/>
        <v>0</v>
      </c>
      <c r="I77" s="71">
        <f t="shared" si="10"/>
        <v>0</v>
      </c>
    </row>
    <row r="78" spans="1:9" ht="21" customHeight="1">
      <c r="A78" s="101"/>
      <c r="B78" s="88"/>
      <c r="C78" s="61" t="s">
        <v>187</v>
      </c>
      <c r="D78" s="59">
        <v>280000</v>
      </c>
      <c r="E78" s="62">
        <f t="shared" si="9"/>
        <v>0.7180011320313562</v>
      </c>
      <c r="F78" s="59">
        <v>200000</v>
      </c>
      <c r="G78" s="62">
        <f t="shared" si="11"/>
        <v>0.6962342741999633</v>
      </c>
      <c r="H78" s="60">
        <f t="shared" si="8"/>
        <v>80000</v>
      </c>
      <c r="I78" s="71">
        <f t="shared" si="10"/>
        <v>40</v>
      </c>
    </row>
    <row r="79" spans="1:9" ht="21" customHeight="1">
      <c r="A79" s="101"/>
      <c r="B79" s="89"/>
      <c r="C79" s="61" t="s">
        <v>160</v>
      </c>
      <c r="D79" s="59">
        <v>0</v>
      </c>
      <c r="E79" s="62">
        <f t="shared" si="9"/>
        <v>0</v>
      </c>
      <c r="F79" s="59">
        <v>0</v>
      </c>
      <c r="G79" s="62">
        <f t="shared" si="11"/>
        <v>0</v>
      </c>
      <c r="H79" s="60">
        <f t="shared" si="8"/>
        <v>0</v>
      </c>
      <c r="I79" s="71">
        <f t="shared" si="10"/>
        <v>0</v>
      </c>
    </row>
    <row r="80" spans="1:9" ht="21" customHeight="1">
      <c r="A80" s="101"/>
      <c r="B80" s="96" t="s">
        <v>161</v>
      </c>
      <c r="C80" s="96"/>
      <c r="D80" s="59">
        <f>SUM(D81:D83)</f>
        <v>353290</v>
      </c>
      <c r="E80" s="62">
        <f t="shared" si="9"/>
        <v>0.9059379283405636</v>
      </c>
      <c r="F80" s="59">
        <f>SUM(F81:F83)</f>
        <v>366631</v>
      </c>
      <c r="G80" s="62">
        <f t="shared" si="11"/>
        <v>1.2763053409210336</v>
      </c>
      <c r="H80" s="60">
        <f t="shared" si="8"/>
        <v>-13341</v>
      </c>
      <c r="I80" s="71">
        <f t="shared" si="10"/>
        <v>-3.6388085022815853</v>
      </c>
    </row>
    <row r="81" spans="1:9" ht="21" customHeight="1">
      <c r="A81" s="101"/>
      <c r="B81" s="103"/>
      <c r="C81" s="61" t="s">
        <v>162</v>
      </c>
      <c r="D81" s="59">
        <v>353290</v>
      </c>
      <c r="E81" s="62">
        <f t="shared" si="9"/>
        <v>0.9059379283405636</v>
      </c>
      <c r="F81" s="59">
        <v>366631</v>
      </c>
      <c r="G81" s="62">
        <f t="shared" si="11"/>
        <v>1.2763053409210336</v>
      </c>
      <c r="H81" s="60">
        <f t="shared" si="8"/>
        <v>-13341</v>
      </c>
      <c r="I81" s="71">
        <f t="shared" si="10"/>
        <v>-3.6388085022815853</v>
      </c>
    </row>
    <row r="82" spans="1:9" ht="21" customHeight="1">
      <c r="A82" s="101"/>
      <c r="B82" s="88"/>
      <c r="C82" s="61" t="s">
        <v>163</v>
      </c>
      <c r="D82" s="59">
        <v>0</v>
      </c>
      <c r="E82" s="62">
        <f t="shared" si="9"/>
        <v>0</v>
      </c>
      <c r="F82" s="59">
        <v>0</v>
      </c>
      <c r="G82" s="62">
        <f t="shared" si="11"/>
        <v>0</v>
      </c>
      <c r="H82" s="60">
        <f t="shared" si="8"/>
        <v>0</v>
      </c>
      <c r="I82" s="71">
        <f t="shared" si="10"/>
        <v>0</v>
      </c>
    </row>
    <row r="83" spans="1:9" ht="21" customHeight="1">
      <c r="A83" s="101"/>
      <c r="B83" s="89"/>
      <c r="C83" s="61" t="s">
        <v>164</v>
      </c>
      <c r="D83" s="59">
        <v>0</v>
      </c>
      <c r="E83" s="62">
        <f t="shared" si="9"/>
        <v>0</v>
      </c>
      <c r="F83" s="59">
        <v>0</v>
      </c>
      <c r="G83" s="62">
        <f t="shared" si="11"/>
        <v>0</v>
      </c>
      <c r="H83" s="60">
        <f t="shared" si="8"/>
        <v>0</v>
      </c>
      <c r="I83" s="71">
        <f t="shared" si="10"/>
        <v>0</v>
      </c>
    </row>
    <row r="84" spans="1:9" ht="21" customHeight="1">
      <c r="A84" s="101"/>
      <c r="B84" s="96" t="s">
        <v>165</v>
      </c>
      <c r="C84" s="96"/>
      <c r="D84" s="59">
        <f>SUM(D85:D86)</f>
        <v>0</v>
      </c>
      <c r="E84" s="62">
        <f t="shared" si="9"/>
        <v>0</v>
      </c>
      <c r="F84" s="59">
        <f>SUM(F85:F86)</f>
        <v>234</v>
      </c>
      <c r="G84" s="62">
        <f t="shared" si="11"/>
        <v>0.000814594100813957</v>
      </c>
      <c r="H84" s="60">
        <f t="shared" si="8"/>
        <v>-234</v>
      </c>
      <c r="I84" s="71">
        <f t="shared" si="10"/>
        <v>-100</v>
      </c>
    </row>
    <row r="85" spans="1:9" ht="21" customHeight="1">
      <c r="A85" s="101"/>
      <c r="B85" s="103"/>
      <c r="C85" s="67" t="s">
        <v>166</v>
      </c>
      <c r="D85" s="59">
        <v>0</v>
      </c>
      <c r="E85" s="62">
        <f t="shared" si="9"/>
        <v>0</v>
      </c>
      <c r="F85" s="59">
        <v>0</v>
      </c>
      <c r="G85" s="62">
        <f t="shared" si="11"/>
        <v>0</v>
      </c>
      <c r="H85" s="60">
        <f t="shared" si="8"/>
        <v>0</v>
      </c>
      <c r="I85" s="71">
        <f t="shared" si="10"/>
        <v>0</v>
      </c>
    </row>
    <row r="86" spans="1:9" ht="21" customHeight="1">
      <c r="A86" s="95"/>
      <c r="B86" s="89"/>
      <c r="C86" s="61" t="s">
        <v>167</v>
      </c>
      <c r="D86" s="59">
        <v>0</v>
      </c>
      <c r="E86" s="62">
        <f t="shared" si="9"/>
        <v>0</v>
      </c>
      <c r="F86" s="59">
        <v>234</v>
      </c>
      <c r="G86" s="62">
        <f t="shared" si="11"/>
        <v>0.000814594100813957</v>
      </c>
      <c r="H86" s="60">
        <f t="shared" si="8"/>
        <v>-234</v>
      </c>
      <c r="I86" s="71">
        <f t="shared" si="10"/>
        <v>-100</v>
      </c>
    </row>
    <row r="87" spans="1:9" ht="21" customHeight="1">
      <c r="A87" s="97" t="s">
        <v>46</v>
      </c>
      <c r="B87" s="96"/>
      <c r="C87" s="96"/>
      <c r="D87" s="59">
        <f>SUM(D88,D96,D99,D102)</f>
        <v>29807040</v>
      </c>
      <c r="E87" s="62">
        <f t="shared" si="9"/>
        <v>76.43388736608541</v>
      </c>
      <c r="F87" s="59">
        <f>SUM(F88,F96,F99,F102)</f>
        <v>22159198</v>
      </c>
      <c r="G87" s="62">
        <f t="shared" si="11"/>
        <v>77.1399656819164</v>
      </c>
      <c r="H87" s="60">
        <f t="shared" si="8"/>
        <v>7647842</v>
      </c>
      <c r="I87" s="71">
        <f t="shared" si="10"/>
        <v>34.51317146044726</v>
      </c>
    </row>
    <row r="88" spans="1:9" ht="21" customHeight="1">
      <c r="A88" s="73"/>
      <c r="B88" s="96" t="s">
        <v>47</v>
      </c>
      <c r="C88" s="96"/>
      <c r="D88" s="59">
        <f>SUM(D89:D95)</f>
        <v>9733040</v>
      </c>
      <c r="E88" s="62">
        <f t="shared" si="9"/>
        <v>24.958334778951684</v>
      </c>
      <c r="F88" s="59">
        <f>SUM(F89:F95)</f>
        <v>12105758</v>
      </c>
      <c r="G88" s="62">
        <f t="shared" si="11"/>
        <v>42.142218173852</v>
      </c>
      <c r="H88" s="60">
        <f t="shared" si="8"/>
        <v>-2372718</v>
      </c>
      <c r="I88" s="71">
        <f t="shared" si="10"/>
        <v>-19.599912702698997</v>
      </c>
    </row>
    <row r="89" spans="1:9" ht="21" customHeight="1">
      <c r="A89" s="74"/>
      <c r="B89" s="103"/>
      <c r="C89" s="61" t="s">
        <v>168</v>
      </c>
      <c r="D89" s="59">
        <v>0</v>
      </c>
      <c r="E89" s="62">
        <f t="shared" si="9"/>
        <v>0</v>
      </c>
      <c r="F89" s="59">
        <v>0</v>
      </c>
      <c r="G89" s="62">
        <f t="shared" si="11"/>
        <v>0</v>
      </c>
      <c r="H89" s="60">
        <f t="shared" si="8"/>
        <v>0</v>
      </c>
      <c r="I89" s="71">
        <f t="shared" si="10"/>
        <v>0</v>
      </c>
    </row>
    <row r="90" spans="1:9" ht="21" customHeight="1">
      <c r="A90" s="74"/>
      <c r="B90" s="88"/>
      <c r="C90" s="61" t="s">
        <v>169</v>
      </c>
      <c r="D90" s="59">
        <v>150000</v>
      </c>
      <c r="E90" s="62">
        <f t="shared" si="9"/>
        <v>0.38464346358822654</v>
      </c>
      <c r="F90" s="59">
        <v>0</v>
      </c>
      <c r="G90" s="62">
        <f t="shared" si="11"/>
        <v>0</v>
      </c>
      <c r="H90" s="60">
        <f t="shared" si="8"/>
        <v>150000</v>
      </c>
      <c r="I90" s="71">
        <f t="shared" si="10"/>
        <v>0</v>
      </c>
    </row>
    <row r="91" spans="1:9" ht="21" customHeight="1">
      <c r="A91" s="74"/>
      <c r="B91" s="88"/>
      <c r="C91" s="61" t="s">
        <v>170</v>
      </c>
      <c r="D91" s="59">
        <v>0</v>
      </c>
      <c r="E91" s="62">
        <f t="shared" si="9"/>
        <v>0</v>
      </c>
      <c r="F91" s="59">
        <v>0</v>
      </c>
      <c r="G91" s="62">
        <f t="shared" si="11"/>
        <v>0</v>
      </c>
      <c r="H91" s="60">
        <f aca="true" t="shared" si="12" ref="H91:H119">D91-F91</f>
        <v>0</v>
      </c>
      <c r="I91" s="71">
        <f t="shared" si="10"/>
        <v>0</v>
      </c>
    </row>
    <row r="92" spans="1:9" ht="21" customHeight="1">
      <c r="A92" s="74"/>
      <c r="B92" s="88"/>
      <c r="C92" s="61" t="s">
        <v>171</v>
      </c>
      <c r="D92" s="59">
        <v>9526761</v>
      </c>
      <c r="E92" s="62">
        <f t="shared" si="9"/>
        <v>24.429375652114913</v>
      </c>
      <c r="F92" s="59">
        <v>11634810</v>
      </c>
      <c r="G92" s="62">
        <f t="shared" si="11"/>
        <v>40.502767479022374</v>
      </c>
      <c r="H92" s="60">
        <f t="shared" si="12"/>
        <v>-2108049</v>
      </c>
      <c r="I92" s="71">
        <f t="shared" si="10"/>
        <v>-18.118465191954144</v>
      </c>
    </row>
    <row r="93" spans="1:9" ht="21" customHeight="1">
      <c r="A93" s="74"/>
      <c r="B93" s="88"/>
      <c r="C93" s="61" t="s">
        <v>172</v>
      </c>
      <c r="D93" s="59">
        <v>0</v>
      </c>
      <c r="E93" s="62">
        <f t="shared" si="9"/>
        <v>0</v>
      </c>
      <c r="F93" s="59">
        <v>344910</v>
      </c>
      <c r="G93" s="62">
        <f t="shared" si="11"/>
        <v>1.2006908175715467</v>
      </c>
      <c r="H93" s="60">
        <f t="shared" si="12"/>
        <v>-344910</v>
      </c>
      <c r="I93" s="71">
        <f t="shared" si="10"/>
        <v>-100</v>
      </c>
    </row>
    <row r="94" spans="1:9" ht="21" customHeight="1">
      <c r="A94" s="74"/>
      <c r="B94" s="88"/>
      <c r="C94" s="61" t="s">
        <v>173</v>
      </c>
      <c r="D94" s="59">
        <v>56279</v>
      </c>
      <c r="E94" s="62">
        <f t="shared" si="9"/>
        <v>0.14431566324854533</v>
      </c>
      <c r="F94" s="59">
        <v>126038</v>
      </c>
      <c r="G94" s="62">
        <f t="shared" si="11"/>
        <v>0.43875987725807486</v>
      </c>
      <c r="H94" s="60">
        <f t="shared" si="12"/>
        <v>-69759</v>
      </c>
      <c r="I94" s="71">
        <f t="shared" si="10"/>
        <v>-55.3475935828877</v>
      </c>
    </row>
    <row r="95" spans="1:9" ht="21" customHeight="1">
      <c r="A95" s="74"/>
      <c r="B95" s="89"/>
      <c r="C95" s="61" t="s">
        <v>174</v>
      </c>
      <c r="D95" s="59">
        <v>0</v>
      </c>
      <c r="E95" s="62">
        <f t="shared" si="9"/>
        <v>0</v>
      </c>
      <c r="F95" s="59">
        <v>0</v>
      </c>
      <c r="G95" s="62">
        <f t="shared" si="11"/>
        <v>0</v>
      </c>
      <c r="H95" s="60">
        <f t="shared" si="12"/>
        <v>0</v>
      </c>
      <c r="I95" s="71">
        <f t="shared" si="10"/>
        <v>0</v>
      </c>
    </row>
    <row r="96" spans="1:9" ht="21" customHeight="1">
      <c r="A96" s="74"/>
      <c r="B96" s="96" t="s">
        <v>51</v>
      </c>
      <c r="C96" s="96"/>
      <c r="D96" s="59">
        <f>SUM(D97:D98)</f>
        <v>20074000</v>
      </c>
      <c r="E96" s="62">
        <f t="shared" si="9"/>
        <v>51.475552587133734</v>
      </c>
      <c r="F96" s="59">
        <f>SUM(F97:F98)</f>
        <v>9995440</v>
      </c>
      <c r="G96" s="62">
        <f t="shared" si="11"/>
        <v>34.795839568546405</v>
      </c>
      <c r="H96" s="60">
        <f t="shared" si="12"/>
        <v>10078560</v>
      </c>
      <c r="I96" s="71">
        <f t="shared" si="10"/>
        <v>100.83157920011526</v>
      </c>
    </row>
    <row r="97" spans="1:9" ht="21" customHeight="1">
      <c r="A97" s="74"/>
      <c r="B97" s="103"/>
      <c r="C97" s="61" t="s">
        <v>52</v>
      </c>
      <c r="D97" s="59">
        <v>1503000</v>
      </c>
      <c r="E97" s="62">
        <f t="shared" si="9"/>
        <v>3.85412750515403</v>
      </c>
      <c r="F97" s="59">
        <v>1486000</v>
      </c>
      <c r="G97" s="62">
        <f t="shared" si="11"/>
        <v>5.173020657305727</v>
      </c>
      <c r="H97" s="60">
        <f t="shared" si="12"/>
        <v>17000</v>
      </c>
      <c r="I97" s="71">
        <f t="shared" si="10"/>
        <v>1.1440107671601614</v>
      </c>
    </row>
    <row r="98" spans="1:9" ht="21" customHeight="1">
      <c r="A98" s="75"/>
      <c r="B98" s="89"/>
      <c r="C98" s="61" t="s">
        <v>53</v>
      </c>
      <c r="D98" s="59">
        <v>18571000</v>
      </c>
      <c r="E98" s="62">
        <f t="shared" si="9"/>
        <v>47.6214250819797</v>
      </c>
      <c r="F98" s="59">
        <v>8509440</v>
      </c>
      <c r="G98" s="62">
        <f t="shared" si="11"/>
        <v>29.622818911240678</v>
      </c>
      <c r="H98" s="60">
        <f t="shared" si="12"/>
        <v>10061560</v>
      </c>
      <c r="I98" s="71">
        <f t="shared" si="10"/>
        <v>118.239978188929</v>
      </c>
    </row>
    <row r="99" spans="1:9" ht="18.75" customHeight="1">
      <c r="A99" s="74"/>
      <c r="B99" s="96" t="s">
        <v>175</v>
      </c>
      <c r="C99" s="96"/>
      <c r="D99" s="59">
        <f>SUM(D100:D101)</f>
        <v>0</v>
      </c>
      <c r="E99" s="62">
        <f t="shared" si="9"/>
        <v>0</v>
      </c>
      <c r="F99" s="59">
        <f>SUM(F100:F101)</f>
        <v>0</v>
      </c>
      <c r="G99" s="62">
        <f t="shared" si="11"/>
        <v>0</v>
      </c>
      <c r="H99" s="60">
        <f t="shared" si="12"/>
        <v>0</v>
      </c>
      <c r="I99" s="71">
        <f t="shared" si="10"/>
        <v>0</v>
      </c>
    </row>
    <row r="100" spans="1:9" ht="18.75" customHeight="1">
      <c r="A100" s="74"/>
      <c r="B100" s="103"/>
      <c r="C100" s="61" t="s">
        <v>176</v>
      </c>
      <c r="D100" s="59">
        <v>0</v>
      </c>
      <c r="E100" s="62">
        <f t="shared" si="9"/>
        <v>0</v>
      </c>
      <c r="F100" s="59">
        <v>0</v>
      </c>
      <c r="G100" s="62">
        <f t="shared" si="11"/>
        <v>0</v>
      </c>
      <c r="H100" s="60">
        <f t="shared" si="12"/>
        <v>0</v>
      </c>
      <c r="I100" s="71">
        <f t="shared" si="10"/>
        <v>0</v>
      </c>
    </row>
    <row r="101" spans="1:9" ht="18.75" customHeight="1">
      <c r="A101" s="74"/>
      <c r="B101" s="89"/>
      <c r="C101" s="61" t="s">
        <v>177</v>
      </c>
      <c r="D101" s="59">
        <v>0</v>
      </c>
      <c r="E101" s="62">
        <f aca="true" t="shared" si="13" ref="E101:E119">D101/$D$4*100</f>
        <v>0</v>
      </c>
      <c r="F101" s="59">
        <v>0</v>
      </c>
      <c r="G101" s="62">
        <f t="shared" si="11"/>
        <v>0</v>
      </c>
      <c r="H101" s="66">
        <f t="shared" si="12"/>
        <v>0</v>
      </c>
      <c r="I101" s="71">
        <f aca="true" t="shared" si="14" ref="I101:I119">IF(F101=0,0,H101/F101*100)</f>
        <v>0</v>
      </c>
    </row>
    <row r="102" spans="1:9" ht="18.75" customHeight="1">
      <c r="A102" s="74"/>
      <c r="B102" s="96" t="s">
        <v>55</v>
      </c>
      <c r="C102" s="96"/>
      <c r="D102" s="59">
        <f>SUM(D103:D104)</f>
        <v>0</v>
      </c>
      <c r="E102" s="62">
        <f t="shared" si="13"/>
        <v>0</v>
      </c>
      <c r="F102" s="59">
        <f>SUM(F103:F104)</f>
        <v>58000</v>
      </c>
      <c r="G102" s="62">
        <f aca="true" t="shared" si="15" ref="G102:G119">F102/$F$4*100</f>
        <v>0.20190793951798935</v>
      </c>
      <c r="H102" s="60">
        <f t="shared" si="12"/>
        <v>-58000</v>
      </c>
      <c r="I102" s="71">
        <f t="shared" si="14"/>
        <v>-100</v>
      </c>
    </row>
    <row r="103" spans="1:9" ht="18.75" customHeight="1">
      <c r="A103" s="74"/>
      <c r="B103" s="103"/>
      <c r="C103" s="61" t="s">
        <v>56</v>
      </c>
      <c r="D103" s="59">
        <v>0</v>
      </c>
      <c r="E103" s="62">
        <f t="shared" si="13"/>
        <v>0</v>
      </c>
      <c r="F103" s="59">
        <v>58000</v>
      </c>
      <c r="G103" s="62">
        <f t="shared" si="15"/>
        <v>0.20190793951798935</v>
      </c>
      <c r="H103" s="60">
        <f t="shared" si="12"/>
        <v>-58000</v>
      </c>
      <c r="I103" s="71">
        <f t="shared" si="14"/>
        <v>-100</v>
      </c>
    </row>
    <row r="104" spans="1:9" ht="18.75" customHeight="1">
      <c r="A104" s="75"/>
      <c r="B104" s="89"/>
      <c r="C104" s="61" t="s">
        <v>57</v>
      </c>
      <c r="D104" s="59">
        <v>0</v>
      </c>
      <c r="E104" s="62">
        <f t="shared" si="13"/>
        <v>0</v>
      </c>
      <c r="F104" s="59">
        <v>0</v>
      </c>
      <c r="G104" s="62">
        <f t="shared" si="15"/>
        <v>0</v>
      </c>
      <c r="H104" s="60">
        <f t="shared" si="12"/>
        <v>0</v>
      </c>
      <c r="I104" s="71">
        <f t="shared" si="14"/>
        <v>0</v>
      </c>
    </row>
    <row r="105" spans="1:9" ht="19.5" customHeight="1">
      <c r="A105" s="97" t="s">
        <v>58</v>
      </c>
      <c r="B105" s="96"/>
      <c r="C105" s="96"/>
      <c r="D105" s="59">
        <f>SUM(D106)</f>
        <v>3098917</v>
      </c>
      <c r="E105" s="62">
        <f t="shared" si="13"/>
        <v>7.946521121682909</v>
      </c>
      <c r="F105" s="59">
        <f>SUM(F106)</f>
        <v>3099017</v>
      </c>
      <c r="G105" s="62">
        <f t="shared" si="15"/>
        <v>10.78820925864174</v>
      </c>
      <c r="H105" s="60">
        <f t="shared" si="12"/>
        <v>-100</v>
      </c>
      <c r="I105" s="71">
        <f t="shared" si="14"/>
        <v>-0.003226829668891781</v>
      </c>
    </row>
    <row r="106" spans="1:9" ht="19.5" customHeight="1">
      <c r="A106" s="100"/>
      <c r="B106" s="96" t="s">
        <v>59</v>
      </c>
      <c r="C106" s="96"/>
      <c r="D106" s="59">
        <f>SUM(D107:D107)</f>
        <v>3098917</v>
      </c>
      <c r="E106" s="62">
        <f t="shared" si="13"/>
        <v>7.946521121682909</v>
      </c>
      <c r="F106" s="59">
        <f>SUM(F107:F107)</f>
        <v>3099017</v>
      </c>
      <c r="G106" s="62">
        <f t="shared" si="15"/>
        <v>10.78820925864174</v>
      </c>
      <c r="H106" s="60">
        <f t="shared" si="12"/>
        <v>-100</v>
      </c>
      <c r="I106" s="71">
        <f t="shared" si="14"/>
        <v>-0.003226829668891781</v>
      </c>
    </row>
    <row r="107" spans="1:9" ht="19.5" customHeight="1">
      <c r="A107" s="95"/>
      <c r="B107" s="61"/>
      <c r="C107" s="61" t="s">
        <v>60</v>
      </c>
      <c r="D107" s="59">
        <v>3098917</v>
      </c>
      <c r="E107" s="62">
        <f t="shared" si="13"/>
        <v>7.946521121682909</v>
      </c>
      <c r="F107" s="59">
        <v>3099017</v>
      </c>
      <c r="G107" s="62">
        <f t="shared" si="15"/>
        <v>10.78820925864174</v>
      </c>
      <c r="H107" s="60">
        <f t="shared" si="12"/>
        <v>-100</v>
      </c>
      <c r="I107" s="71">
        <f t="shared" si="14"/>
        <v>-0.003226829668891781</v>
      </c>
    </row>
    <row r="108" spans="1:9" ht="19.5" customHeight="1">
      <c r="A108" s="97" t="s">
        <v>61</v>
      </c>
      <c r="B108" s="96"/>
      <c r="C108" s="96"/>
      <c r="D108" s="59">
        <f>D109</f>
        <v>0</v>
      </c>
      <c r="E108" s="62">
        <f t="shared" si="13"/>
        <v>0</v>
      </c>
      <c r="F108" s="59">
        <f>F109</f>
        <v>12363</v>
      </c>
      <c r="G108" s="62">
        <f t="shared" si="15"/>
        <v>0.043037721659670736</v>
      </c>
      <c r="H108" s="60">
        <f t="shared" si="12"/>
        <v>-12363</v>
      </c>
      <c r="I108" s="71">
        <f t="shared" si="14"/>
        <v>-100</v>
      </c>
    </row>
    <row r="109" spans="1:9" ht="19.5" customHeight="1">
      <c r="A109" s="100"/>
      <c r="B109" s="96" t="s">
        <v>178</v>
      </c>
      <c r="C109" s="96"/>
      <c r="D109" s="59">
        <f>SUM(D110:D110)</f>
        <v>0</v>
      </c>
      <c r="E109" s="62">
        <f t="shared" si="13"/>
        <v>0</v>
      </c>
      <c r="F109" s="59">
        <f>SUM(F110:F110)</f>
        <v>12363</v>
      </c>
      <c r="G109" s="62">
        <f t="shared" si="15"/>
        <v>0.043037721659670736</v>
      </c>
      <c r="H109" s="60">
        <f t="shared" si="12"/>
        <v>-12363</v>
      </c>
      <c r="I109" s="71">
        <f t="shared" si="14"/>
        <v>-100</v>
      </c>
    </row>
    <row r="110" spans="1:9" ht="19.5" customHeight="1">
      <c r="A110" s="95"/>
      <c r="B110" s="69"/>
      <c r="C110" s="61" t="s">
        <v>179</v>
      </c>
      <c r="D110" s="59">
        <v>0</v>
      </c>
      <c r="E110" s="62">
        <f t="shared" si="13"/>
        <v>0</v>
      </c>
      <c r="F110" s="59">
        <v>12363</v>
      </c>
      <c r="G110" s="62">
        <f t="shared" si="15"/>
        <v>0.043037721659670736</v>
      </c>
      <c r="H110" s="60">
        <f t="shared" si="12"/>
        <v>-12363</v>
      </c>
      <c r="I110" s="71">
        <f t="shared" si="14"/>
        <v>-100</v>
      </c>
    </row>
    <row r="111" spans="1:9" ht="19.5" customHeight="1">
      <c r="A111" s="97" t="s">
        <v>63</v>
      </c>
      <c r="B111" s="96"/>
      <c r="C111" s="96"/>
      <c r="D111" s="59">
        <f>SUM(D112:D114)</f>
        <v>2912000</v>
      </c>
      <c r="E111" s="62">
        <f t="shared" si="13"/>
        <v>7.467211773126105</v>
      </c>
      <c r="F111" s="59">
        <f>SUM(F112:F114)</f>
        <v>496000</v>
      </c>
      <c r="G111" s="62">
        <f t="shared" si="15"/>
        <v>1.726661000015909</v>
      </c>
      <c r="H111" s="60">
        <f t="shared" si="12"/>
        <v>2416000</v>
      </c>
      <c r="I111" s="71">
        <f t="shared" si="14"/>
        <v>487.0967741935484</v>
      </c>
    </row>
    <row r="112" spans="1:9" ht="19.5" customHeight="1">
      <c r="A112" s="100"/>
      <c r="B112" s="96" t="s">
        <v>180</v>
      </c>
      <c r="C112" s="96"/>
      <c r="D112" s="59">
        <v>0</v>
      </c>
      <c r="E112" s="62">
        <f t="shared" si="13"/>
        <v>0</v>
      </c>
      <c r="F112" s="59">
        <v>0</v>
      </c>
      <c r="G112" s="62">
        <f t="shared" si="15"/>
        <v>0</v>
      </c>
      <c r="H112" s="60">
        <f t="shared" si="12"/>
        <v>0</v>
      </c>
      <c r="I112" s="71">
        <f t="shared" si="14"/>
        <v>0</v>
      </c>
    </row>
    <row r="113" spans="1:9" ht="19.5" customHeight="1">
      <c r="A113" s="101"/>
      <c r="B113" s="96" t="s">
        <v>181</v>
      </c>
      <c r="C113" s="98"/>
      <c r="D113" s="59"/>
      <c r="E113" s="62"/>
      <c r="F113" s="59">
        <v>0</v>
      </c>
      <c r="G113" s="62">
        <f t="shared" si="15"/>
        <v>0</v>
      </c>
      <c r="H113" s="60"/>
      <c r="I113" s="71"/>
    </row>
    <row r="114" spans="1:9" ht="19.5" customHeight="1">
      <c r="A114" s="95"/>
      <c r="B114" s="96" t="s">
        <v>188</v>
      </c>
      <c r="C114" s="96"/>
      <c r="D114" s="59">
        <v>2912000</v>
      </c>
      <c r="E114" s="62">
        <f t="shared" si="13"/>
        <v>7.467211773126105</v>
      </c>
      <c r="F114" s="59">
        <v>496000</v>
      </c>
      <c r="G114" s="62">
        <f t="shared" si="15"/>
        <v>1.726661000015909</v>
      </c>
      <c r="H114" s="60">
        <f t="shared" si="12"/>
        <v>2416000</v>
      </c>
      <c r="I114" s="71">
        <f t="shared" si="14"/>
        <v>487.0967741935484</v>
      </c>
    </row>
    <row r="115" spans="1:9" ht="19.5" customHeight="1">
      <c r="A115" s="97" t="s">
        <v>182</v>
      </c>
      <c r="B115" s="99"/>
      <c r="C115" s="99"/>
      <c r="D115" s="59">
        <f>SUM(D116:D117)</f>
        <v>10597</v>
      </c>
      <c r="E115" s="62">
        <f t="shared" si="13"/>
        <v>0.027173778557629577</v>
      </c>
      <c r="F115" s="59">
        <f>SUM(F116:F117)</f>
        <v>30000</v>
      </c>
      <c r="G115" s="62">
        <f t="shared" si="15"/>
        <v>0.10443514112999448</v>
      </c>
      <c r="H115" s="60">
        <f t="shared" si="12"/>
        <v>-19403</v>
      </c>
      <c r="I115" s="71">
        <f t="shared" si="14"/>
        <v>-64.67666666666668</v>
      </c>
    </row>
    <row r="116" spans="1:9" ht="19.5" customHeight="1">
      <c r="A116" s="100"/>
      <c r="B116" s="96" t="s">
        <v>64</v>
      </c>
      <c r="C116" s="96"/>
      <c r="D116" s="59">
        <v>10597</v>
      </c>
      <c r="E116" s="62">
        <f t="shared" si="13"/>
        <v>0.027173778557629577</v>
      </c>
      <c r="F116" s="59">
        <v>30000</v>
      </c>
      <c r="G116" s="62">
        <f t="shared" si="15"/>
        <v>0.10443514112999448</v>
      </c>
      <c r="H116" s="60">
        <f t="shared" si="12"/>
        <v>-19403</v>
      </c>
      <c r="I116" s="71">
        <f t="shared" si="14"/>
        <v>-64.67666666666668</v>
      </c>
    </row>
    <row r="117" spans="1:9" ht="19.5" customHeight="1">
      <c r="A117" s="101"/>
      <c r="B117" s="96" t="s">
        <v>65</v>
      </c>
      <c r="C117" s="96"/>
      <c r="D117" s="59">
        <f>SUM(D118:D119)</f>
        <v>0</v>
      </c>
      <c r="E117" s="62">
        <f t="shared" si="13"/>
        <v>0</v>
      </c>
      <c r="F117" s="59">
        <f>SUM(F118:F119)</f>
        <v>0</v>
      </c>
      <c r="G117" s="62">
        <f t="shared" si="15"/>
        <v>0</v>
      </c>
      <c r="H117" s="60">
        <f t="shared" si="12"/>
        <v>0</v>
      </c>
      <c r="I117" s="71">
        <f t="shared" si="14"/>
        <v>0</v>
      </c>
    </row>
    <row r="118" spans="1:9" ht="19.5" customHeight="1">
      <c r="A118" s="101"/>
      <c r="B118" s="103"/>
      <c r="C118" s="61" t="s">
        <v>183</v>
      </c>
      <c r="D118" s="59">
        <v>0</v>
      </c>
      <c r="E118" s="62">
        <f t="shared" si="13"/>
        <v>0</v>
      </c>
      <c r="F118" s="59">
        <v>0</v>
      </c>
      <c r="G118" s="62">
        <f t="shared" si="15"/>
        <v>0</v>
      </c>
      <c r="H118" s="60">
        <f t="shared" si="12"/>
        <v>0</v>
      </c>
      <c r="I118" s="71">
        <f t="shared" si="14"/>
        <v>0</v>
      </c>
    </row>
    <row r="119" spans="1:9" ht="19.5" customHeight="1" thickBot="1">
      <c r="A119" s="102"/>
      <c r="B119" s="104"/>
      <c r="C119" s="76" t="s">
        <v>184</v>
      </c>
      <c r="D119" s="77">
        <v>0</v>
      </c>
      <c r="E119" s="78">
        <f t="shared" si="13"/>
        <v>0</v>
      </c>
      <c r="F119" s="77">
        <v>0</v>
      </c>
      <c r="G119" s="78">
        <f t="shared" si="15"/>
        <v>0</v>
      </c>
      <c r="H119" s="79">
        <f t="shared" si="12"/>
        <v>0</v>
      </c>
      <c r="I119" s="80">
        <f t="shared" si="14"/>
        <v>0</v>
      </c>
    </row>
  </sheetData>
  <mergeCells count="67">
    <mergeCell ref="B118:B119"/>
    <mergeCell ref="A109:A110"/>
    <mergeCell ref="A112:A114"/>
    <mergeCell ref="B113:C113"/>
    <mergeCell ref="B117:C117"/>
    <mergeCell ref="A111:C111"/>
    <mergeCell ref="A115:C115"/>
    <mergeCell ref="B116:C116"/>
    <mergeCell ref="B112:C112"/>
    <mergeCell ref="B114:C114"/>
    <mergeCell ref="B45:C45"/>
    <mergeCell ref="A49:A60"/>
    <mergeCell ref="B50:B59"/>
    <mergeCell ref="A61:A86"/>
    <mergeCell ref="B62:B63"/>
    <mergeCell ref="B65:B67"/>
    <mergeCell ref="B71:B79"/>
    <mergeCell ref="B81:B83"/>
    <mergeCell ref="B85:B86"/>
    <mergeCell ref="B69:C69"/>
    <mergeCell ref="B22:C22"/>
    <mergeCell ref="B25:C25"/>
    <mergeCell ref="B34:C34"/>
    <mergeCell ref="B44:C44"/>
    <mergeCell ref="B80:C80"/>
    <mergeCell ref="B49:C49"/>
    <mergeCell ref="B61:C61"/>
    <mergeCell ref="B64:C64"/>
    <mergeCell ref="B68:C68"/>
    <mergeCell ref="B60:C60"/>
    <mergeCell ref="B70:C70"/>
    <mergeCell ref="A105:C105"/>
    <mergeCell ref="B106:C106"/>
    <mergeCell ref="B84:C84"/>
    <mergeCell ref="A87:C87"/>
    <mergeCell ref="B103:B104"/>
    <mergeCell ref="A106:A107"/>
    <mergeCell ref="A48:C48"/>
    <mergeCell ref="A18:A47"/>
    <mergeCell ref="B19:B21"/>
    <mergeCell ref="B23:B24"/>
    <mergeCell ref="B26:B29"/>
    <mergeCell ref="B31:B33"/>
    <mergeCell ref="B35:B43"/>
    <mergeCell ref="B30:C30"/>
    <mergeCell ref="B46:B47"/>
    <mergeCell ref="B18:C18"/>
    <mergeCell ref="A4:C4"/>
    <mergeCell ref="A5:C5"/>
    <mergeCell ref="B6:C6"/>
    <mergeCell ref="A17:C17"/>
    <mergeCell ref="A6:A16"/>
    <mergeCell ref="B7:B16"/>
    <mergeCell ref="A2:C3"/>
    <mergeCell ref="D2:D3"/>
    <mergeCell ref="F2:F3"/>
    <mergeCell ref="H2:H3"/>
    <mergeCell ref="A116:A119"/>
    <mergeCell ref="B88:C88"/>
    <mergeCell ref="B96:C96"/>
    <mergeCell ref="B99:C99"/>
    <mergeCell ref="B102:C102"/>
    <mergeCell ref="B89:B95"/>
    <mergeCell ref="B97:B98"/>
    <mergeCell ref="B100:B101"/>
    <mergeCell ref="A108:C108"/>
    <mergeCell ref="B109:C109"/>
  </mergeCells>
  <printOptions/>
  <pageMargins left="0.73" right="0.36" top="0.77" bottom="0.58" header="0.5118110236220472" footer="0.4724409448818898"/>
  <pageSetup firstPageNumber="42" useFirstPageNumber="1" fitToHeight="5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3" customWidth="1"/>
    <col min="2" max="2" width="1.75390625" style="3" customWidth="1"/>
    <col min="3" max="3" width="33.375" style="3" customWidth="1"/>
    <col min="4" max="4" width="15.00390625" style="3" bestFit="1" customWidth="1"/>
    <col min="5" max="5" width="7.00390625" style="3" customWidth="1"/>
    <col min="6" max="6" width="15.00390625" style="3" bestFit="1" customWidth="1"/>
    <col min="7" max="7" width="6.50390625" style="3" customWidth="1"/>
    <col min="8" max="8" width="12.75390625" style="3" bestFit="1" customWidth="1"/>
    <col min="9" max="9" width="8.375" style="3" customWidth="1"/>
    <col min="10" max="16384" width="9.00390625" style="56" customWidth="1"/>
  </cols>
  <sheetData>
    <row r="1" ht="8.25" customHeight="1"/>
    <row r="2" spans="1:9" ht="18.75">
      <c r="A2" s="1" t="s">
        <v>66</v>
      </c>
      <c r="I2" s="4" t="s">
        <v>67</v>
      </c>
    </row>
    <row r="3" spans="1:9" ht="14.25">
      <c r="A3" s="105" t="s">
        <v>68</v>
      </c>
      <c r="B3" s="105"/>
      <c r="C3" s="105"/>
      <c r="D3" s="109" t="s">
        <v>69</v>
      </c>
      <c r="E3" s="8"/>
      <c r="F3" s="109" t="s">
        <v>70</v>
      </c>
      <c r="G3" s="8"/>
      <c r="H3" s="109" t="s">
        <v>0</v>
      </c>
      <c r="I3" s="8"/>
    </row>
    <row r="4" spans="1:9" ht="14.25">
      <c r="A4" s="105"/>
      <c r="B4" s="105"/>
      <c r="C4" s="105"/>
      <c r="D4" s="109"/>
      <c r="E4" s="9" t="s">
        <v>1</v>
      </c>
      <c r="F4" s="109"/>
      <c r="G4" s="9" t="s">
        <v>1</v>
      </c>
      <c r="H4" s="109"/>
      <c r="I4" s="9" t="s">
        <v>2</v>
      </c>
    </row>
    <row r="5" spans="1:9" ht="15" customHeight="1">
      <c r="A5" s="110" t="s">
        <v>3</v>
      </c>
      <c r="B5" s="111"/>
      <c r="C5" s="112"/>
      <c r="D5" s="5">
        <f>SUM(D6,D12,D37,D75,D90,D94,D98,D102)</f>
        <v>2435247216</v>
      </c>
      <c r="E5" s="6">
        <v>100</v>
      </c>
      <c r="F5" s="5">
        <f>SUM(F6,F12,F37,F75,F90,F94,F98,F102)</f>
        <v>2206434979</v>
      </c>
      <c r="G5" s="6">
        <v>100</v>
      </c>
      <c r="H5" s="38">
        <f aca="true" t="shared" si="0" ref="H5:H36">D5-F5</f>
        <v>228812237</v>
      </c>
      <c r="I5" s="7">
        <f aca="true" t="shared" si="1" ref="I5:I36">IF(F5=0,0,H5/F5*100)</f>
        <v>10.37022342274968</v>
      </c>
    </row>
    <row r="6" spans="1:9" ht="15" customHeight="1">
      <c r="A6" s="113" t="s">
        <v>4</v>
      </c>
      <c r="B6" s="114"/>
      <c r="C6" s="115"/>
      <c r="D6" s="19">
        <f>D7</f>
        <v>100607244</v>
      </c>
      <c r="E6" s="20">
        <f aca="true" t="shared" si="2" ref="E6:E37">D6/$D$5*100</f>
        <v>4.131294898480648</v>
      </c>
      <c r="F6" s="19">
        <f>F7</f>
        <v>94437750</v>
      </c>
      <c r="G6" s="20">
        <f aca="true" t="shared" si="3" ref="G6:G37">F6/$F$5*100</f>
        <v>4.280105731590652</v>
      </c>
      <c r="H6" s="37">
        <f t="shared" si="0"/>
        <v>6169494</v>
      </c>
      <c r="I6" s="21">
        <f t="shared" si="1"/>
        <v>6.532868476853801</v>
      </c>
    </row>
    <row r="7" spans="1:9" ht="15" customHeight="1">
      <c r="A7" s="52"/>
      <c r="B7" s="116" t="s">
        <v>5</v>
      </c>
      <c r="C7" s="117"/>
      <c r="D7" s="43">
        <f>SUM(D8:D11)</f>
        <v>100607244</v>
      </c>
      <c r="E7" s="44">
        <f t="shared" si="2"/>
        <v>4.131294898480648</v>
      </c>
      <c r="F7" s="43">
        <f>SUM(F8:F11)</f>
        <v>94437750</v>
      </c>
      <c r="G7" s="44">
        <f t="shared" si="3"/>
        <v>4.280105731590652</v>
      </c>
      <c r="H7" s="45">
        <f t="shared" si="0"/>
        <v>6169494</v>
      </c>
      <c r="I7" s="46">
        <f t="shared" si="1"/>
        <v>6.532868476853801</v>
      </c>
    </row>
    <row r="8" spans="1:9" ht="15" customHeight="1">
      <c r="A8" s="53"/>
      <c r="B8" s="47"/>
      <c r="C8" s="25" t="s">
        <v>6</v>
      </c>
      <c r="D8" s="10">
        <v>69236227</v>
      </c>
      <c r="E8" s="11">
        <f t="shared" si="2"/>
        <v>2.843088231252494</v>
      </c>
      <c r="F8" s="10">
        <v>63255647</v>
      </c>
      <c r="G8" s="11">
        <f t="shared" si="3"/>
        <v>2.8668711111835576</v>
      </c>
      <c r="H8" s="40">
        <f t="shared" si="0"/>
        <v>5980580</v>
      </c>
      <c r="I8" s="12">
        <f t="shared" si="1"/>
        <v>9.454618336288616</v>
      </c>
    </row>
    <row r="9" spans="1:9" ht="15" customHeight="1">
      <c r="A9" s="53"/>
      <c r="B9" s="47"/>
      <c r="C9" s="25" t="s">
        <v>7</v>
      </c>
      <c r="D9" s="10">
        <v>27500458</v>
      </c>
      <c r="E9" s="11">
        <f t="shared" si="2"/>
        <v>1.1292676086155518</v>
      </c>
      <c r="F9" s="10">
        <v>27548548</v>
      </c>
      <c r="G9" s="11">
        <f t="shared" si="3"/>
        <v>1.248554716644564</v>
      </c>
      <c r="H9" s="40">
        <f t="shared" si="0"/>
        <v>-48090</v>
      </c>
      <c r="I9" s="12">
        <f t="shared" si="1"/>
        <v>-0.17456455418267416</v>
      </c>
    </row>
    <row r="10" spans="1:9" ht="15" customHeight="1">
      <c r="A10" s="53"/>
      <c r="B10" s="47"/>
      <c r="C10" s="25" t="s">
        <v>8</v>
      </c>
      <c r="D10" s="10">
        <v>2421596</v>
      </c>
      <c r="E10" s="11">
        <f t="shared" si="2"/>
        <v>0.0994394320252043</v>
      </c>
      <c r="F10" s="10">
        <v>2302706</v>
      </c>
      <c r="G10" s="11">
        <f t="shared" si="3"/>
        <v>0.10436319320153419</v>
      </c>
      <c r="H10" s="40">
        <f t="shared" si="0"/>
        <v>118890</v>
      </c>
      <c r="I10" s="12">
        <f t="shared" si="1"/>
        <v>5.163055987173352</v>
      </c>
    </row>
    <row r="11" spans="1:9" ht="15" customHeight="1">
      <c r="A11" s="54"/>
      <c r="B11" s="55"/>
      <c r="C11" s="26" t="s">
        <v>9</v>
      </c>
      <c r="D11" s="13">
        <v>1448963</v>
      </c>
      <c r="E11" s="14">
        <f t="shared" si="2"/>
        <v>0.05949962658739776</v>
      </c>
      <c r="F11" s="13">
        <v>1330849</v>
      </c>
      <c r="G11" s="14">
        <f t="shared" si="3"/>
        <v>0.06031671056099586</v>
      </c>
      <c r="H11" s="41">
        <f t="shared" si="0"/>
        <v>118114</v>
      </c>
      <c r="I11" s="15">
        <f t="shared" si="1"/>
        <v>8.875086504930312</v>
      </c>
    </row>
    <row r="12" spans="1:9" ht="15" customHeight="1">
      <c r="A12" s="118" t="s">
        <v>10</v>
      </c>
      <c r="B12" s="119"/>
      <c r="C12" s="120"/>
      <c r="D12" s="48">
        <f>SUM(D13,D16,D20:D22,D30,D33)</f>
        <v>84924421</v>
      </c>
      <c r="E12" s="49">
        <f t="shared" si="2"/>
        <v>3.487301841144985</v>
      </c>
      <c r="F12" s="48">
        <f>SUM(F13,F16,F20:F22,F30,F33)</f>
        <v>72418102</v>
      </c>
      <c r="G12" s="49">
        <f t="shared" si="3"/>
        <v>3.2821317051826884</v>
      </c>
      <c r="H12" s="50">
        <f t="shared" si="0"/>
        <v>12506319</v>
      </c>
      <c r="I12" s="51">
        <f t="shared" si="1"/>
        <v>17.269603392809163</v>
      </c>
    </row>
    <row r="13" spans="1:9" ht="15" customHeight="1">
      <c r="A13" s="31"/>
      <c r="B13" s="121" t="s">
        <v>11</v>
      </c>
      <c r="C13" s="122"/>
      <c r="D13" s="16">
        <f>SUM(D14:D15)</f>
        <v>24236414</v>
      </c>
      <c r="E13" s="17">
        <f t="shared" si="2"/>
        <v>0.9952342349787948</v>
      </c>
      <c r="F13" s="16">
        <f>SUM(F14:F15)</f>
        <v>21405166</v>
      </c>
      <c r="G13" s="44">
        <f t="shared" si="3"/>
        <v>0.9701244860476805</v>
      </c>
      <c r="H13" s="39">
        <f t="shared" si="0"/>
        <v>2831248</v>
      </c>
      <c r="I13" s="18">
        <f t="shared" si="1"/>
        <v>13.226937833605215</v>
      </c>
    </row>
    <row r="14" spans="1:9" ht="15" customHeight="1">
      <c r="A14" s="34"/>
      <c r="B14" s="27"/>
      <c r="C14" s="25" t="s">
        <v>71</v>
      </c>
      <c r="D14" s="10">
        <v>23914414</v>
      </c>
      <c r="E14" s="11">
        <f t="shared" si="2"/>
        <v>0.9820117581031659</v>
      </c>
      <c r="F14" s="10">
        <v>21364166</v>
      </c>
      <c r="G14" s="11">
        <f t="shared" si="3"/>
        <v>0.9682662849046503</v>
      </c>
      <c r="H14" s="40">
        <f t="shared" si="0"/>
        <v>2550248</v>
      </c>
      <c r="I14" s="12">
        <f t="shared" si="1"/>
        <v>11.937035126950427</v>
      </c>
    </row>
    <row r="15" spans="1:9" ht="15" customHeight="1">
      <c r="A15" s="34"/>
      <c r="B15" s="35"/>
      <c r="C15" s="25" t="s">
        <v>72</v>
      </c>
      <c r="D15" s="10">
        <v>322000</v>
      </c>
      <c r="E15" s="11">
        <f t="shared" si="2"/>
        <v>0.013222476875629042</v>
      </c>
      <c r="F15" s="10">
        <v>41000</v>
      </c>
      <c r="G15" s="11">
        <f t="shared" si="3"/>
        <v>0.0018582011430303745</v>
      </c>
      <c r="H15" s="40">
        <f t="shared" si="0"/>
        <v>281000</v>
      </c>
      <c r="I15" s="12">
        <f t="shared" si="1"/>
        <v>685.3658536585366</v>
      </c>
    </row>
    <row r="16" spans="1:9" ht="15" customHeight="1">
      <c r="A16" s="32"/>
      <c r="B16" s="123" t="s">
        <v>12</v>
      </c>
      <c r="C16" s="124"/>
      <c r="D16" s="10">
        <f>SUM(D17:D19)</f>
        <v>6017115</v>
      </c>
      <c r="E16" s="11">
        <f t="shared" si="2"/>
        <v>0.24708436007919451</v>
      </c>
      <c r="F16" s="10">
        <f>SUM(F17:F19)</f>
        <v>5297020</v>
      </c>
      <c r="G16" s="11">
        <f t="shared" si="3"/>
        <v>0.24007142972328668</v>
      </c>
      <c r="H16" s="40">
        <f t="shared" si="0"/>
        <v>720095</v>
      </c>
      <c r="I16" s="12">
        <f t="shared" si="1"/>
        <v>13.594341724214749</v>
      </c>
    </row>
    <row r="17" spans="1:9" ht="15" customHeight="1">
      <c r="A17" s="34"/>
      <c r="B17" s="27"/>
      <c r="C17" s="25" t="s">
        <v>13</v>
      </c>
      <c r="D17" s="10">
        <v>4787665</v>
      </c>
      <c r="E17" s="11">
        <f t="shared" si="2"/>
        <v>0.19659872593403263</v>
      </c>
      <c r="F17" s="10">
        <v>4500770</v>
      </c>
      <c r="G17" s="11">
        <f t="shared" si="3"/>
        <v>0.20398380386626386</v>
      </c>
      <c r="H17" s="40">
        <f t="shared" si="0"/>
        <v>286895</v>
      </c>
      <c r="I17" s="12">
        <f t="shared" si="1"/>
        <v>6.37435372169651</v>
      </c>
    </row>
    <row r="18" spans="1:9" ht="15" customHeight="1">
      <c r="A18" s="34"/>
      <c r="B18" s="35"/>
      <c r="C18" s="25" t="s">
        <v>14</v>
      </c>
      <c r="D18" s="10">
        <v>848450</v>
      </c>
      <c r="E18" s="11">
        <f t="shared" si="2"/>
        <v>0.03484040529542689</v>
      </c>
      <c r="F18" s="10">
        <v>704850</v>
      </c>
      <c r="G18" s="11">
        <f t="shared" si="3"/>
        <v>0.031945196967438035</v>
      </c>
      <c r="H18" s="40">
        <f t="shared" si="0"/>
        <v>143600</v>
      </c>
      <c r="I18" s="12">
        <f t="shared" si="1"/>
        <v>20.37312903454636</v>
      </c>
    </row>
    <row r="19" spans="1:9" ht="15" customHeight="1">
      <c r="A19" s="34"/>
      <c r="B19" s="29"/>
      <c r="C19" s="25" t="s">
        <v>15</v>
      </c>
      <c r="D19" s="10">
        <v>381000</v>
      </c>
      <c r="E19" s="11">
        <f t="shared" si="2"/>
        <v>0.015645228849734984</v>
      </c>
      <c r="F19" s="10">
        <v>91400</v>
      </c>
      <c r="G19" s="11">
        <f t="shared" si="3"/>
        <v>0.004142428889584786</v>
      </c>
      <c r="H19" s="40">
        <f t="shared" si="0"/>
        <v>289600</v>
      </c>
      <c r="I19" s="12">
        <f t="shared" si="1"/>
        <v>316.84901531728667</v>
      </c>
    </row>
    <row r="20" spans="1:9" ht="15" customHeight="1">
      <c r="A20" s="32"/>
      <c r="B20" s="121" t="s">
        <v>16</v>
      </c>
      <c r="C20" s="124"/>
      <c r="D20" s="10">
        <v>14879295</v>
      </c>
      <c r="E20" s="11">
        <f t="shared" si="2"/>
        <v>0.610997310755164</v>
      </c>
      <c r="F20" s="10">
        <v>12960390</v>
      </c>
      <c r="G20" s="11">
        <f t="shared" si="3"/>
        <v>0.5873905246858399</v>
      </c>
      <c r="H20" s="40">
        <f t="shared" si="0"/>
        <v>1918905</v>
      </c>
      <c r="I20" s="12">
        <f t="shared" si="1"/>
        <v>14.805920192216437</v>
      </c>
    </row>
    <row r="21" spans="1:9" ht="15" customHeight="1">
      <c r="A21" s="32"/>
      <c r="B21" s="125" t="s">
        <v>17</v>
      </c>
      <c r="C21" s="124"/>
      <c r="D21" s="10">
        <v>29417372</v>
      </c>
      <c r="E21" s="11">
        <f t="shared" si="2"/>
        <v>1.207982984508625</v>
      </c>
      <c r="F21" s="10">
        <v>24096297</v>
      </c>
      <c r="G21" s="11">
        <f t="shared" si="3"/>
        <v>1.0920918689804726</v>
      </c>
      <c r="H21" s="40">
        <f t="shared" si="0"/>
        <v>5321075</v>
      </c>
      <c r="I21" s="12">
        <f t="shared" si="1"/>
        <v>22.08254239230202</v>
      </c>
    </row>
    <row r="22" spans="1:9" ht="15" customHeight="1">
      <c r="A22" s="32"/>
      <c r="B22" s="125" t="s">
        <v>18</v>
      </c>
      <c r="C22" s="124"/>
      <c r="D22" s="10">
        <f>SUM(D23:D29)</f>
        <v>1906700</v>
      </c>
      <c r="E22" s="11">
        <f t="shared" si="2"/>
        <v>0.07829595235640338</v>
      </c>
      <c r="F22" s="10">
        <f>SUM(F23:F29)</f>
        <v>1933300</v>
      </c>
      <c r="G22" s="11">
        <f t="shared" si="3"/>
        <v>0.08762098219074689</v>
      </c>
      <c r="H22" s="40">
        <f t="shared" si="0"/>
        <v>-26600</v>
      </c>
      <c r="I22" s="12">
        <f t="shared" si="1"/>
        <v>-1.3758857911343298</v>
      </c>
    </row>
    <row r="23" spans="1:9" ht="15" customHeight="1">
      <c r="A23" s="32"/>
      <c r="B23" s="27"/>
      <c r="C23" s="25" t="s">
        <v>19</v>
      </c>
      <c r="D23" s="10">
        <v>540000</v>
      </c>
      <c r="E23" s="11">
        <f t="shared" si="2"/>
        <v>0.02217434010198659</v>
      </c>
      <c r="F23" s="10">
        <v>550800</v>
      </c>
      <c r="G23" s="11">
        <f t="shared" si="3"/>
        <v>0.024963346087344636</v>
      </c>
      <c r="H23" s="40">
        <f t="shared" si="0"/>
        <v>-10800</v>
      </c>
      <c r="I23" s="12">
        <f t="shared" si="1"/>
        <v>-1.9607843137254901</v>
      </c>
    </row>
    <row r="24" spans="1:9" ht="15" customHeight="1">
      <c r="A24" s="32"/>
      <c r="B24" s="35"/>
      <c r="C24" s="25" t="s">
        <v>20</v>
      </c>
      <c r="D24" s="10">
        <v>480000</v>
      </c>
      <c r="E24" s="11">
        <f t="shared" si="2"/>
        <v>0.01971052453509919</v>
      </c>
      <c r="F24" s="10">
        <v>489600</v>
      </c>
      <c r="G24" s="11">
        <f t="shared" si="3"/>
        <v>0.02218964096652857</v>
      </c>
      <c r="H24" s="40">
        <f t="shared" si="0"/>
        <v>-9600</v>
      </c>
      <c r="I24" s="12">
        <f t="shared" si="1"/>
        <v>-1.9607843137254901</v>
      </c>
    </row>
    <row r="25" spans="1:9" ht="15" customHeight="1">
      <c r="A25" s="32"/>
      <c r="B25" s="35"/>
      <c r="C25" s="25" t="s">
        <v>21</v>
      </c>
      <c r="D25" s="10">
        <v>156000</v>
      </c>
      <c r="E25" s="11">
        <f t="shared" si="2"/>
        <v>0.006405920473907237</v>
      </c>
      <c r="F25" s="10">
        <v>140000</v>
      </c>
      <c r="G25" s="11">
        <f t="shared" si="3"/>
        <v>0.006345077073762254</v>
      </c>
      <c r="H25" s="40">
        <f t="shared" si="0"/>
        <v>16000</v>
      </c>
      <c r="I25" s="12">
        <f t="shared" si="1"/>
        <v>11.428571428571429</v>
      </c>
    </row>
    <row r="26" spans="1:9" ht="15" customHeight="1">
      <c r="A26" s="32"/>
      <c r="B26" s="35"/>
      <c r="C26" s="25" t="s">
        <v>22</v>
      </c>
      <c r="D26" s="10">
        <v>121100</v>
      </c>
      <c r="E26" s="11">
        <f t="shared" si="2"/>
        <v>0.0049728010858344</v>
      </c>
      <c r="F26" s="10">
        <v>120000</v>
      </c>
      <c r="G26" s="11">
        <f t="shared" si="3"/>
        <v>0.005438637491796218</v>
      </c>
      <c r="H26" s="40">
        <f t="shared" si="0"/>
        <v>1100</v>
      </c>
      <c r="I26" s="12">
        <f t="shared" si="1"/>
        <v>0.9166666666666666</v>
      </c>
    </row>
    <row r="27" spans="1:9" ht="15" customHeight="1">
      <c r="A27" s="32"/>
      <c r="B27" s="35"/>
      <c r="C27" s="25" t="s">
        <v>73</v>
      </c>
      <c r="D27" s="10">
        <v>351000</v>
      </c>
      <c r="E27" s="11">
        <f t="shared" si="2"/>
        <v>0.014413321066291283</v>
      </c>
      <c r="F27" s="10">
        <v>367100</v>
      </c>
      <c r="G27" s="11">
        <f t="shared" si="3"/>
        <v>0.016637698526986596</v>
      </c>
      <c r="H27" s="40">
        <f t="shared" si="0"/>
        <v>-16100</v>
      </c>
      <c r="I27" s="12">
        <f t="shared" si="1"/>
        <v>-4.385725960228821</v>
      </c>
    </row>
    <row r="28" spans="1:9" ht="15" customHeight="1">
      <c r="A28" s="32"/>
      <c r="B28" s="35"/>
      <c r="C28" s="25" t="s">
        <v>23</v>
      </c>
      <c r="D28" s="10">
        <v>189600</v>
      </c>
      <c r="E28" s="11">
        <f t="shared" si="2"/>
        <v>0.00778565719136418</v>
      </c>
      <c r="F28" s="10">
        <v>196800</v>
      </c>
      <c r="G28" s="11">
        <f t="shared" si="3"/>
        <v>0.008919365486545797</v>
      </c>
      <c r="H28" s="40">
        <f t="shared" si="0"/>
        <v>-7200</v>
      </c>
      <c r="I28" s="12">
        <f t="shared" si="1"/>
        <v>-3.6585365853658534</v>
      </c>
    </row>
    <row r="29" spans="1:9" ht="15" customHeight="1">
      <c r="A29" s="32"/>
      <c r="B29" s="29"/>
      <c r="C29" s="25" t="s">
        <v>74</v>
      </c>
      <c r="D29" s="10">
        <v>69000</v>
      </c>
      <c r="E29" s="11">
        <f t="shared" si="2"/>
        <v>0.002833387901920509</v>
      </c>
      <c r="F29" s="58">
        <v>69000</v>
      </c>
      <c r="G29" s="11">
        <f t="shared" si="3"/>
        <v>0.003127216557782825</v>
      </c>
      <c r="H29" s="40">
        <f t="shared" si="0"/>
        <v>0</v>
      </c>
      <c r="I29" s="12">
        <f t="shared" si="1"/>
        <v>0</v>
      </c>
    </row>
    <row r="30" spans="1:9" ht="15" customHeight="1">
      <c r="A30" s="32"/>
      <c r="B30" s="125" t="s">
        <v>24</v>
      </c>
      <c r="C30" s="124"/>
      <c r="D30" s="10">
        <f>SUM(D31:D32)</f>
        <v>4798845</v>
      </c>
      <c r="E30" s="11">
        <f t="shared" si="2"/>
        <v>0.1970578169013293</v>
      </c>
      <c r="F30" s="10">
        <f>SUM(F31:F32)</f>
        <v>4805538</v>
      </c>
      <c r="G30" s="11">
        <f t="shared" si="3"/>
        <v>0.21779649279209512</v>
      </c>
      <c r="H30" s="40">
        <f t="shared" si="0"/>
        <v>-6693</v>
      </c>
      <c r="I30" s="12">
        <f t="shared" si="1"/>
        <v>-0.13927680938117648</v>
      </c>
    </row>
    <row r="31" spans="1:9" ht="15" customHeight="1">
      <c r="A31" s="32"/>
      <c r="B31" s="27"/>
      <c r="C31" s="25" t="s">
        <v>25</v>
      </c>
      <c r="D31" s="10">
        <v>2844376</v>
      </c>
      <c r="E31" s="11">
        <f t="shared" si="2"/>
        <v>0.11680029778134854</v>
      </c>
      <c r="F31" s="10">
        <v>3072285</v>
      </c>
      <c r="G31" s="11">
        <f t="shared" si="3"/>
        <v>0.13924203655402617</v>
      </c>
      <c r="H31" s="40">
        <f t="shared" si="0"/>
        <v>-227909</v>
      </c>
      <c r="I31" s="12">
        <f t="shared" si="1"/>
        <v>-7.418224546225366</v>
      </c>
    </row>
    <row r="32" spans="1:9" ht="15" customHeight="1">
      <c r="A32" s="32"/>
      <c r="B32" s="29"/>
      <c r="C32" s="25" t="s">
        <v>26</v>
      </c>
      <c r="D32" s="10">
        <v>1954469</v>
      </c>
      <c r="E32" s="11">
        <f t="shared" si="2"/>
        <v>0.0802575191199808</v>
      </c>
      <c r="F32" s="10">
        <v>1733253</v>
      </c>
      <c r="G32" s="11">
        <f t="shared" si="3"/>
        <v>0.0785544562380689</v>
      </c>
      <c r="H32" s="40">
        <f t="shared" si="0"/>
        <v>221216</v>
      </c>
      <c r="I32" s="12">
        <f t="shared" si="1"/>
        <v>12.76305305688206</v>
      </c>
    </row>
    <row r="33" spans="1:9" ht="15" customHeight="1">
      <c r="A33" s="32"/>
      <c r="B33" s="125" t="s">
        <v>27</v>
      </c>
      <c r="C33" s="124"/>
      <c r="D33" s="10">
        <f>SUM(D34:D36)</f>
        <v>3668680</v>
      </c>
      <c r="E33" s="11">
        <f t="shared" si="2"/>
        <v>0.15064918156547438</v>
      </c>
      <c r="F33" s="10">
        <f>SUM(F34:F36)</f>
        <v>1920391</v>
      </c>
      <c r="G33" s="11">
        <f t="shared" si="3"/>
        <v>0.08703592076256692</v>
      </c>
      <c r="H33" s="40">
        <f t="shared" si="0"/>
        <v>1748289</v>
      </c>
      <c r="I33" s="12">
        <f t="shared" si="1"/>
        <v>91.03817920413081</v>
      </c>
    </row>
    <row r="34" spans="1:9" ht="15" customHeight="1">
      <c r="A34" s="32"/>
      <c r="B34" s="27"/>
      <c r="C34" s="25" t="s">
        <v>28</v>
      </c>
      <c r="D34" s="10">
        <v>1856000</v>
      </c>
      <c r="E34" s="11">
        <f t="shared" si="2"/>
        <v>0.07621402820238354</v>
      </c>
      <c r="F34" s="10">
        <v>475000</v>
      </c>
      <c r="G34" s="11">
        <f t="shared" si="3"/>
        <v>0.021527940071693362</v>
      </c>
      <c r="H34" s="40">
        <f t="shared" si="0"/>
        <v>1381000</v>
      </c>
      <c r="I34" s="12">
        <f t="shared" si="1"/>
        <v>290.7368421052631</v>
      </c>
    </row>
    <row r="35" spans="1:9" ht="15" customHeight="1">
      <c r="A35" s="32"/>
      <c r="B35" s="35"/>
      <c r="C35" s="25" t="s">
        <v>29</v>
      </c>
      <c r="D35" s="10">
        <v>1150171</v>
      </c>
      <c r="E35" s="11">
        <f t="shared" si="2"/>
        <v>0.04723015357304077</v>
      </c>
      <c r="F35" s="10">
        <v>892509</v>
      </c>
      <c r="G35" s="11">
        <f t="shared" si="3"/>
        <v>0.04045027424304625</v>
      </c>
      <c r="H35" s="40">
        <f t="shared" si="0"/>
        <v>257662</v>
      </c>
      <c r="I35" s="12">
        <f t="shared" si="1"/>
        <v>28.86940075674307</v>
      </c>
    </row>
    <row r="36" spans="1:9" ht="15" customHeight="1">
      <c r="A36" s="33"/>
      <c r="B36" s="36"/>
      <c r="C36" s="28" t="s">
        <v>30</v>
      </c>
      <c r="D36" s="22">
        <v>662509</v>
      </c>
      <c r="E36" s="23">
        <f t="shared" si="2"/>
        <v>0.027204999790050064</v>
      </c>
      <c r="F36" s="22">
        <v>552882</v>
      </c>
      <c r="G36" s="14">
        <f t="shared" si="3"/>
        <v>0.025057706447827302</v>
      </c>
      <c r="H36" s="42">
        <f t="shared" si="0"/>
        <v>109627</v>
      </c>
      <c r="I36" s="24">
        <f t="shared" si="1"/>
        <v>19.828281622480024</v>
      </c>
    </row>
    <row r="37" spans="1:9" ht="15" customHeight="1">
      <c r="A37" s="126" t="s">
        <v>31</v>
      </c>
      <c r="B37" s="127"/>
      <c r="C37" s="108"/>
      <c r="D37" s="5">
        <f>SUM(D38,D47,D49:D50,D54:D55,D57,D64,D71:D72)</f>
        <v>721794873</v>
      </c>
      <c r="E37" s="6">
        <f t="shared" si="2"/>
        <v>29.63949073661522</v>
      </c>
      <c r="F37" s="5">
        <f>SUM(F38,F47,F49:F50,F54:F55,F57,F64,F71:F72)</f>
        <v>564576212</v>
      </c>
      <c r="G37" s="6">
        <f t="shared" si="3"/>
        <v>25.58771127966241</v>
      </c>
      <c r="H37" s="38">
        <f aca="true" t="shared" si="4" ref="H37:H68">D37-F37</f>
        <v>157218661</v>
      </c>
      <c r="I37" s="7">
        <f aca="true" t="shared" si="5" ref="I37:I68">IF(F37=0,0,H37/F37*100)</f>
        <v>27.847198953540044</v>
      </c>
    </row>
    <row r="38" spans="1:9" ht="15" customHeight="1">
      <c r="A38" s="31"/>
      <c r="B38" s="121" t="s">
        <v>32</v>
      </c>
      <c r="C38" s="122"/>
      <c r="D38" s="16">
        <f>SUM(D39:D46)</f>
        <v>4079099</v>
      </c>
      <c r="E38" s="44">
        <f aca="true" t="shared" si="6" ref="E38:E69">D38/$D$5*100</f>
        <v>0.16750246025124702</v>
      </c>
      <c r="F38" s="16">
        <f>SUM(F39:F46)</f>
        <v>3624246</v>
      </c>
      <c r="G38" s="44">
        <f aca="true" t="shared" si="7" ref="G38:G69">F38/$F$5*100</f>
        <v>0.16425800145910396</v>
      </c>
      <c r="H38" s="39">
        <f t="shared" si="4"/>
        <v>454853</v>
      </c>
      <c r="I38" s="46">
        <f t="shared" si="5"/>
        <v>12.55027942363736</v>
      </c>
    </row>
    <row r="39" spans="1:9" ht="15" customHeight="1">
      <c r="A39" s="32"/>
      <c r="B39" s="27"/>
      <c r="C39" s="25" t="s">
        <v>33</v>
      </c>
      <c r="D39" s="10">
        <v>260000</v>
      </c>
      <c r="E39" s="11">
        <f t="shared" si="6"/>
        <v>0.010676534123178729</v>
      </c>
      <c r="F39" s="10">
        <v>155736</v>
      </c>
      <c r="G39" s="11">
        <f t="shared" si="7"/>
        <v>0.007058263736853131</v>
      </c>
      <c r="H39" s="40">
        <f t="shared" si="4"/>
        <v>104264</v>
      </c>
      <c r="I39" s="12">
        <f t="shared" si="5"/>
        <v>66.94919607540967</v>
      </c>
    </row>
    <row r="40" spans="1:9" ht="15" customHeight="1">
      <c r="A40" s="32"/>
      <c r="B40" s="35"/>
      <c r="C40" s="25" t="s">
        <v>75</v>
      </c>
      <c r="D40" s="10">
        <v>23062</v>
      </c>
      <c r="E40" s="11">
        <f t="shared" si="6"/>
        <v>0.0009470085767259532</v>
      </c>
      <c r="F40" s="58">
        <v>0</v>
      </c>
      <c r="G40" s="11">
        <f t="shared" si="7"/>
        <v>0</v>
      </c>
      <c r="H40" s="40">
        <f t="shared" si="4"/>
        <v>23062</v>
      </c>
      <c r="I40" s="12">
        <f t="shared" si="5"/>
        <v>0</v>
      </c>
    </row>
    <row r="41" spans="1:9" ht="15" customHeight="1">
      <c r="A41" s="32"/>
      <c r="B41" s="35"/>
      <c r="C41" s="25" t="s">
        <v>34</v>
      </c>
      <c r="D41" s="10">
        <v>1644163</v>
      </c>
      <c r="E41" s="11">
        <f t="shared" si="6"/>
        <v>0.0675152398983381</v>
      </c>
      <c r="F41" s="10">
        <v>1103383</v>
      </c>
      <c r="G41" s="11">
        <f t="shared" si="7"/>
        <v>0.05000750126342155</v>
      </c>
      <c r="H41" s="40">
        <f t="shared" si="4"/>
        <v>540780</v>
      </c>
      <c r="I41" s="12">
        <f t="shared" si="5"/>
        <v>49.011086812104224</v>
      </c>
    </row>
    <row r="42" spans="1:9" ht="15" customHeight="1">
      <c r="A42" s="32"/>
      <c r="B42" s="35"/>
      <c r="C42" s="25" t="s">
        <v>35</v>
      </c>
      <c r="D42" s="10">
        <v>68000</v>
      </c>
      <c r="E42" s="11">
        <f t="shared" si="6"/>
        <v>0.002792324309139052</v>
      </c>
      <c r="F42" s="10">
        <v>78000</v>
      </c>
      <c r="G42" s="11">
        <f t="shared" si="7"/>
        <v>0.0035351143696675416</v>
      </c>
      <c r="H42" s="40">
        <f t="shared" si="4"/>
        <v>-10000</v>
      </c>
      <c r="I42" s="12">
        <f t="shared" si="5"/>
        <v>-12.82051282051282</v>
      </c>
    </row>
    <row r="43" spans="1:9" ht="15" customHeight="1">
      <c r="A43" s="32"/>
      <c r="B43" s="35"/>
      <c r="C43" s="25" t="s">
        <v>36</v>
      </c>
      <c r="D43" s="10">
        <v>230024</v>
      </c>
      <c r="E43" s="11">
        <f t="shared" si="6"/>
        <v>0.009445611865961783</v>
      </c>
      <c r="F43" s="10">
        <v>203570</v>
      </c>
      <c r="G43" s="11">
        <f t="shared" si="7"/>
        <v>0.009226195285041299</v>
      </c>
      <c r="H43" s="40">
        <f t="shared" si="4"/>
        <v>26454</v>
      </c>
      <c r="I43" s="12">
        <f t="shared" si="5"/>
        <v>12.995038561674116</v>
      </c>
    </row>
    <row r="44" spans="1:9" ht="15" customHeight="1">
      <c r="A44" s="32"/>
      <c r="B44" s="35"/>
      <c r="C44" s="25" t="s">
        <v>76</v>
      </c>
      <c r="D44" s="10">
        <v>833171</v>
      </c>
      <c r="E44" s="11">
        <f t="shared" si="6"/>
        <v>0.03421299466131902</v>
      </c>
      <c r="F44" s="10">
        <v>791395</v>
      </c>
      <c r="G44" s="11">
        <f t="shared" si="7"/>
        <v>0.035867587648500565</v>
      </c>
      <c r="H44" s="40">
        <f t="shared" si="4"/>
        <v>41776</v>
      </c>
      <c r="I44" s="12">
        <f t="shared" si="5"/>
        <v>5.278779876041673</v>
      </c>
    </row>
    <row r="45" spans="1:9" ht="15" customHeight="1">
      <c r="A45" s="32"/>
      <c r="B45" s="35"/>
      <c r="C45" s="25" t="s">
        <v>77</v>
      </c>
      <c r="D45" s="10">
        <v>441000</v>
      </c>
      <c r="E45" s="11">
        <f t="shared" si="6"/>
        <v>0.01810904441662238</v>
      </c>
      <c r="F45" s="10">
        <v>770000</v>
      </c>
      <c r="G45" s="11">
        <f t="shared" si="7"/>
        <v>0.03489792390569239</v>
      </c>
      <c r="H45" s="40">
        <f t="shared" si="4"/>
        <v>-329000</v>
      </c>
      <c r="I45" s="12">
        <f t="shared" si="5"/>
        <v>-42.72727272727273</v>
      </c>
    </row>
    <row r="46" spans="1:9" ht="15" customHeight="1">
      <c r="A46" s="32"/>
      <c r="B46" s="29"/>
      <c r="C46" s="25" t="s">
        <v>78</v>
      </c>
      <c r="D46" s="10">
        <v>579679</v>
      </c>
      <c r="E46" s="11">
        <f t="shared" si="6"/>
        <v>0.023803702399962007</v>
      </c>
      <c r="F46" s="10">
        <v>522162</v>
      </c>
      <c r="G46" s="11">
        <f t="shared" si="7"/>
        <v>0.023665415249927473</v>
      </c>
      <c r="H46" s="40">
        <f t="shared" si="4"/>
        <v>57517</v>
      </c>
      <c r="I46" s="12">
        <f t="shared" si="5"/>
        <v>11.01516387634489</v>
      </c>
    </row>
    <row r="47" spans="1:9" ht="15" customHeight="1">
      <c r="A47" s="32"/>
      <c r="B47" s="125" t="s">
        <v>79</v>
      </c>
      <c r="C47" s="124"/>
      <c r="D47" s="10">
        <f>SUM(D48)</f>
        <v>2000</v>
      </c>
      <c r="E47" s="11">
        <f t="shared" si="6"/>
        <v>8.21271855629133E-05</v>
      </c>
      <c r="F47" s="58">
        <f>SUM(F48)</f>
        <v>2000</v>
      </c>
      <c r="G47" s="11">
        <f t="shared" si="7"/>
        <v>9.064395819660362E-05</v>
      </c>
      <c r="H47" s="40">
        <f t="shared" si="4"/>
        <v>0</v>
      </c>
      <c r="I47" s="12">
        <f t="shared" si="5"/>
        <v>0</v>
      </c>
    </row>
    <row r="48" spans="1:9" ht="15" customHeight="1">
      <c r="A48" s="32"/>
      <c r="B48" s="27"/>
      <c r="C48" s="28" t="s">
        <v>80</v>
      </c>
      <c r="D48" s="10">
        <v>2000</v>
      </c>
      <c r="E48" s="11">
        <f t="shared" si="6"/>
        <v>8.21271855629133E-05</v>
      </c>
      <c r="F48" s="58">
        <v>2000</v>
      </c>
      <c r="G48" s="11">
        <f t="shared" si="7"/>
        <v>9.064395819660362E-05</v>
      </c>
      <c r="H48" s="40">
        <f t="shared" si="4"/>
        <v>0</v>
      </c>
      <c r="I48" s="12">
        <f t="shared" si="5"/>
        <v>0</v>
      </c>
    </row>
    <row r="49" spans="1:9" ht="15" customHeight="1">
      <c r="A49" s="32"/>
      <c r="B49" s="125" t="s">
        <v>37</v>
      </c>
      <c r="C49" s="124"/>
      <c r="D49" s="16">
        <v>3010869</v>
      </c>
      <c r="E49" s="11">
        <f t="shared" si="6"/>
        <v>0.1236370985343116</v>
      </c>
      <c r="F49" s="16">
        <v>2713094</v>
      </c>
      <c r="G49" s="11">
        <f t="shared" si="7"/>
        <v>0.12296278955972806</v>
      </c>
      <c r="H49" s="39">
        <f t="shared" si="4"/>
        <v>297775</v>
      </c>
      <c r="I49" s="12">
        <f t="shared" si="5"/>
        <v>10.975476706667738</v>
      </c>
    </row>
    <row r="50" spans="1:9" ht="15" customHeight="1">
      <c r="A50" s="32"/>
      <c r="B50" s="125" t="s">
        <v>38</v>
      </c>
      <c r="C50" s="124"/>
      <c r="D50" s="10">
        <f>SUM(D51:D53)</f>
        <v>10571050</v>
      </c>
      <c r="E50" s="11">
        <f t="shared" si="6"/>
        <v>0.43408529247241734</v>
      </c>
      <c r="F50" s="10">
        <f>SUM(F51:F53)</f>
        <v>11175439</v>
      </c>
      <c r="G50" s="11">
        <f t="shared" si="7"/>
        <v>0.5064930127723469</v>
      </c>
      <c r="H50" s="40">
        <f t="shared" si="4"/>
        <v>-604389</v>
      </c>
      <c r="I50" s="12">
        <f t="shared" si="5"/>
        <v>-5.408190228589678</v>
      </c>
    </row>
    <row r="51" spans="1:9" ht="15" customHeight="1">
      <c r="A51" s="32"/>
      <c r="B51" s="27"/>
      <c r="C51" s="25" t="s">
        <v>39</v>
      </c>
      <c r="D51" s="10">
        <v>8120679</v>
      </c>
      <c r="E51" s="11">
        <f t="shared" si="6"/>
        <v>0.3334642555649266</v>
      </c>
      <c r="F51" s="10">
        <v>9155885</v>
      </c>
      <c r="G51" s="11">
        <f t="shared" si="7"/>
        <v>0.4149628285964551</v>
      </c>
      <c r="H51" s="40">
        <f t="shared" si="4"/>
        <v>-1035206</v>
      </c>
      <c r="I51" s="12">
        <f t="shared" si="5"/>
        <v>-11.30645481021223</v>
      </c>
    </row>
    <row r="52" spans="1:9" ht="15" customHeight="1">
      <c r="A52" s="32"/>
      <c r="B52" s="35"/>
      <c r="C52" s="25" t="s">
        <v>81</v>
      </c>
      <c r="D52" s="10">
        <v>2446371</v>
      </c>
      <c r="E52" s="11">
        <f t="shared" si="6"/>
        <v>0.10045678253636488</v>
      </c>
      <c r="F52" s="10">
        <v>2015554</v>
      </c>
      <c r="G52" s="11">
        <f t="shared" si="7"/>
        <v>0.09134889625949862</v>
      </c>
      <c r="H52" s="40">
        <f t="shared" si="4"/>
        <v>430817</v>
      </c>
      <c r="I52" s="12">
        <f t="shared" si="5"/>
        <v>21.374619583499125</v>
      </c>
    </row>
    <row r="53" spans="1:9" ht="15" customHeight="1">
      <c r="A53" s="32"/>
      <c r="B53" s="29"/>
      <c r="C53" s="30" t="s">
        <v>82</v>
      </c>
      <c r="D53" s="16">
        <v>4000</v>
      </c>
      <c r="E53" s="11">
        <f t="shared" si="6"/>
        <v>0.0001642543711258266</v>
      </c>
      <c r="F53" s="16">
        <v>4000</v>
      </c>
      <c r="G53" s="11">
        <f t="shared" si="7"/>
        <v>0.00018128791639320725</v>
      </c>
      <c r="H53" s="58">
        <f t="shared" si="4"/>
        <v>0</v>
      </c>
      <c r="I53" s="12">
        <f t="shared" si="5"/>
        <v>0</v>
      </c>
    </row>
    <row r="54" spans="1:9" ht="15" customHeight="1">
      <c r="A54" s="33"/>
      <c r="B54" s="128" t="s">
        <v>40</v>
      </c>
      <c r="C54" s="129"/>
      <c r="D54" s="13">
        <v>12800</v>
      </c>
      <c r="E54" s="14">
        <f t="shared" si="6"/>
        <v>0.0005256139876026451</v>
      </c>
      <c r="F54" s="13">
        <v>12800</v>
      </c>
      <c r="G54" s="14">
        <f t="shared" si="7"/>
        <v>0.0005801213324582631</v>
      </c>
      <c r="H54" s="41">
        <f t="shared" si="4"/>
        <v>0</v>
      </c>
      <c r="I54" s="15">
        <f t="shared" si="5"/>
        <v>0</v>
      </c>
    </row>
    <row r="55" spans="1:9" ht="15" customHeight="1">
      <c r="A55" s="31"/>
      <c r="B55" s="116" t="s">
        <v>41</v>
      </c>
      <c r="C55" s="117"/>
      <c r="D55" s="43">
        <f>SUM(D56:D56)</f>
        <v>27024118</v>
      </c>
      <c r="E55" s="44">
        <f t="shared" si="6"/>
        <v>1.1097073768300327</v>
      </c>
      <c r="F55" s="43">
        <f>SUM(F56:F56)</f>
        <v>16091248</v>
      </c>
      <c r="G55" s="44">
        <f t="shared" si="7"/>
        <v>0.7292872055215909</v>
      </c>
      <c r="H55" s="45">
        <f t="shared" si="4"/>
        <v>10932870</v>
      </c>
      <c r="I55" s="46">
        <f t="shared" si="5"/>
        <v>67.94295880592979</v>
      </c>
    </row>
    <row r="56" spans="1:9" ht="15" customHeight="1">
      <c r="A56" s="32"/>
      <c r="B56" s="29"/>
      <c r="C56" s="30" t="s">
        <v>83</v>
      </c>
      <c r="D56" s="16">
        <v>27024118</v>
      </c>
      <c r="E56" s="17">
        <f t="shared" si="6"/>
        <v>1.1097073768300327</v>
      </c>
      <c r="F56" s="16">
        <v>16091248</v>
      </c>
      <c r="G56" s="17">
        <f t="shared" si="7"/>
        <v>0.7292872055215909</v>
      </c>
      <c r="H56" s="39">
        <f t="shared" si="4"/>
        <v>10932870</v>
      </c>
      <c r="I56" s="18">
        <f t="shared" si="5"/>
        <v>67.94295880592979</v>
      </c>
    </row>
    <row r="57" spans="1:9" ht="15" customHeight="1">
      <c r="A57" s="32"/>
      <c r="B57" s="121" t="s">
        <v>42</v>
      </c>
      <c r="C57" s="122"/>
      <c r="D57" s="16">
        <f>SUM(D58:D63)</f>
        <v>38605113</v>
      </c>
      <c r="E57" s="17">
        <f t="shared" si="6"/>
        <v>1.5852646395141181</v>
      </c>
      <c r="F57" s="16">
        <f>SUM(F58:F63)</f>
        <v>31052907</v>
      </c>
      <c r="G57" s="17">
        <f t="shared" si="7"/>
        <v>1.40737920199551</v>
      </c>
      <c r="H57" s="39">
        <f t="shared" si="4"/>
        <v>7552206</v>
      </c>
      <c r="I57" s="18">
        <f t="shared" si="5"/>
        <v>24.320447679825918</v>
      </c>
    </row>
    <row r="58" spans="1:9" ht="15" customHeight="1">
      <c r="A58" s="32"/>
      <c r="B58" s="27"/>
      <c r="C58" s="25" t="s">
        <v>43</v>
      </c>
      <c r="D58" s="10">
        <v>68600</v>
      </c>
      <c r="E58" s="11">
        <f t="shared" si="6"/>
        <v>0.002816962464807926</v>
      </c>
      <c r="F58" s="10">
        <v>61960</v>
      </c>
      <c r="G58" s="11">
        <f t="shared" si="7"/>
        <v>0.00280814982493078</v>
      </c>
      <c r="H58" s="40">
        <f t="shared" si="4"/>
        <v>6640</v>
      </c>
      <c r="I58" s="12">
        <f t="shared" si="5"/>
        <v>10.716591349257586</v>
      </c>
    </row>
    <row r="59" spans="1:9" ht="15" customHeight="1">
      <c r="A59" s="32"/>
      <c r="B59" s="35"/>
      <c r="C59" s="25" t="s">
        <v>84</v>
      </c>
      <c r="D59" s="10">
        <v>18206180</v>
      </c>
      <c r="E59" s="11">
        <f t="shared" si="6"/>
        <v>0.7476111616259005</v>
      </c>
      <c r="F59" s="10">
        <v>13282708</v>
      </c>
      <c r="G59" s="11">
        <f t="shared" si="7"/>
        <v>0.6019986143448463</v>
      </c>
      <c r="H59" s="40">
        <f t="shared" si="4"/>
        <v>4923472</v>
      </c>
      <c r="I59" s="12">
        <f t="shared" si="5"/>
        <v>37.06677885262553</v>
      </c>
    </row>
    <row r="60" spans="1:9" ht="15" customHeight="1">
      <c r="A60" s="32"/>
      <c r="B60" s="35"/>
      <c r="C60" s="25" t="s">
        <v>85</v>
      </c>
      <c r="D60" s="10">
        <v>11737392</v>
      </c>
      <c r="E60" s="11">
        <f t="shared" si="6"/>
        <v>0.481979485404327</v>
      </c>
      <c r="F60" s="10">
        <v>11031343</v>
      </c>
      <c r="G60" s="11">
        <f t="shared" si="7"/>
        <v>0.49996229687219795</v>
      </c>
      <c r="H60" s="40">
        <f t="shared" si="4"/>
        <v>706049</v>
      </c>
      <c r="I60" s="12">
        <f t="shared" si="5"/>
        <v>6.400390233537294</v>
      </c>
    </row>
    <row r="61" spans="1:9" ht="15" customHeight="1">
      <c r="A61" s="32"/>
      <c r="B61" s="35"/>
      <c r="C61" s="25" t="s">
        <v>86</v>
      </c>
      <c r="D61" s="10">
        <v>3247950</v>
      </c>
      <c r="E61" s="11">
        <f t="shared" si="6"/>
        <v>0.13337249617453212</v>
      </c>
      <c r="F61" s="10">
        <v>2552150</v>
      </c>
      <c r="G61" s="11">
        <f t="shared" si="7"/>
        <v>0.11566848895573098</v>
      </c>
      <c r="H61" s="40">
        <f t="shared" si="4"/>
        <v>695800</v>
      </c>
      <c r="I61" s="12">
        <f t="shared" si="5"/>
        <v>27.263287816155007</v>
      </c>
    </row>
    <row r="62" spans="1:9" ht="15" customHeight="1">
      <c r="A62" s="32"/>
      <c r="B62" s="35"/>
      <c r="C62" s="25" t="s">
        <v>87</v>
      </c>
      <c r="D62" s="10">
        <v>4640110</v>
      </c>
      <c r="E62" s="11">
        <f t="shared" si="6"/>
        <v>0.19053958750116481</v>
      </c>
      <c r="F62" s="10">
        <v>3725249</v>
      </c>
      <c r="G62" s="11">
        <f t="shared" si="7"/>
        <v>0.16883565731396974</v>
      </c>
      <c r="H62" s="40">
        <f t="shared" si="4"/>
        <v>914861</v>
      </c>
      <c r="I62" s="12">
        <f t="shared" si="5"/>
        <v>24.558385224719206</v>
      </c>
    </row>
    <row r="63" spans="1:9" ht="15" customHeight="1">
      <c r="A63" s="32"/>
      <c r="B63" s="29"/>
      <c r="C63" s="25" t="s">
        <v>88</v>
      </c>
      <c r="D63" s="10">
        <v>704881</v>
      </c>
      <c r="E63" s="11">
        <f t="shared" si="6"/>
        <v>0.028944946343385944</v>
      </c>
      <c r="F63" s="10">
        <v>399497</v>
      </c>
      <c r="G63" s="11">
        <f t="shared" si="7"/>
        <v>0.01810599468383428</v>
      </c>
      <c r="H63" s="40">
        <f t="shared" si="4"/>
        <v>305384</v>
      </c>
      <c r="I63" s="12">
        <f t="shared" si="5"/>
        <v>76.44212597341156</v>
      </c>
    </row>
    <row r="64" spans="1:9" ht="15" customHeight="1">
      <c r="A64" s="32"/>
      <c r="B64" s="125" t="s">
        <v>89</v>
      </c>
      <c r="C64" s="124"/>
      <c r="D64" s="10">
        <f>SUM(D65:D70)</f>
        <v>633160157</v>
      </c>
      <c r="E64" s="11">
        <f t="shared" si="6"/>
        <v>25.999830852491158</v>
      </c>
      <c r="F64" s="10">
        <f>SUM(F65:F70)</f>
        <v>495318561</v>
      </c>
      <c r="G64" s="11">
        <f t="shared" si="7"/>
        <v>22.448817468642932</v>
      </c>
      <c r="H64" s="40">
        <f t="shared" si="4"/>
        <v>137841596</v>
      </c>
      <c r="I64" s="12">
        <f t="shared" si="5"/>
        <v>27.828877585711954</v>
      </c>
    </row>
    <row r="65" spans="1:9" ht="15" customHeight="1">
      <c r="A65" s="32"/>
      <c r="B65" s="27"/>
      <c r="C65" s="25" t="s">
        <v>44</v>
      </c>
      <c r="D65" s="10">
        <v>380166242</v>
      </c>
      <c r="E65" s="11">
        <f t="shared" si="6"/>
        <v>15.610991750744702</v>
      </c>
      <c r="F65" s="10">
        <v>307853225</v>
      </c>
      <c r="G65" s="11">
        <f t="shared" si="7"/>
        <v>13.952517428794806</v>
      </c>
      <c r="H65" s="40">
        <f t="shared" si="4"/>
        <v>72313017</v>
      </c>
      <c r="I65" s="12">
        <f t="shared" si="5"/>
        <v>23.489445985176864</v>
      </c>
    </row>
    <row r="66" spans="1:9" ht="15" customHeight="1">
      <c r="A66" s="32"/>
      <c r="B66" s="35"/>
      <c r="C66" s="25" t="s">
        <v>90</v>
      </c>
      <c r="D66" s="10">
        <v>27421750</v>
      </c>
      <c r="E66" s="11">
        <f t="shared" si="6"/>
        <v>1.126035575354909</v>
      </c>
      <c r="F66" s="10">
        <v>19072100</v>
      </c>
      <c r="G66" s="11">
        <f t="shared" si="7"/>
        <v>0.864385317560722</v>
      </c>
      <c r="H66" s="40">
        <f t="shared" si="4"/>
        <v>8349650</v>
      </c>
      <c r="I66" s="12">
        <f t="shared" si="5"/>
        <v>43.77939503253444</v>
      </c>
    </row>
    <row r="67" spans="1:9" ht="15" customHeight="1">
      <c r="A67" s="32"/>
      <c r="B67" s="35"/>
      <c r="C67" s="25" t="s">
        <v>91</v>
      </c>
      <c r="D67" s="10">
        <v>213238000</v>
      </c>
      <c r="E67" s="11">
        <f t="shared" si="6"/>
        <v>8.756318397532253</v>
      </c>
      <c r="F67" s="10">
        <v>152711663</v>
      </c>
      <c r="G67" s="11">
        <f t="shared" si="7"/>
        <v>6.92119479855291</v>
      </c>
      <c r="H67" s="40">
        <f t="shared" si="4"/>
        <v>60526337</v>
      </c>
      <c r="I67" s="12">
        <f t="shared" si="5"/>
        <v>39.63439059661082</v>
      </c>
    </row>
    <row r="68" spans="1:9" ht="15" customHeight="1">
      <c r="A68" s="32"/>
      <c r="B68" s="35"/>
      <c r="C68" s="25" t="s">
        <v>92</v>
      </c>
      <c r="D68" s="10">
        <v>12246680</v>
      </c>
      <c r="E68" s="11">
        <f t="shared" si="6"/>
        <v>0.5028926804448095</v>
      </c>
      <c r="F68" s="10">
        <v>8978495</v>
      </c>
      <c r="G68" s="11">
        <f t="shared" si="7"/>
        <v>0.40692316272420737</v>
      </c>
      <c r="H68" s="40">
        <f t="shared" si="4"/>
        <v>3268185</v>
      </c>
      <c r="I68" s="12">
        <f t="shared" si="5"/>
        <v>36.400142785622755</v>
      </c>
    </row>
    <row r="69" spans="1:9" ht="15" customHeight="1">
      <c r="A69" s="32"/>
      <c r="B69" s="35"/>
      <c r="C69" s="25" t="s">
        <v>93</v>
      </c>
      <c r="D69" s="10">
        <v>87485</v>
      </c>
      <c r="E69" s="11">
        <f t="shared" si="6"/>
        <v>0.0035924484144857346</v>
      </c>
      <c r="F69" s="10">
        <v>107797</v>
      </c>
      <c r="G69" s="11">
        <f t="shared" si="7"/>
        <v>0.0048855733808596405</v>
      </c>
      <c r="H69" s="40">
        <f aca="true" t="shared" si="8" ref="H69:H100">D69-F69</f>
        <v>-20312</v>
      </c>
      <c r="I69" s="12">
        <f aca="true" t="shared" si="9" ref="I69:I100">IF(F69=0,0,H69/F69*100)</f>
        <v>-18.84282493946956</v>
      </c>
    </row>
    <row r="70" spans="1:9" ht="15" customHeight="1">
      <c r="A70" s="32"/>
      <c r="B70" s="29"/>
      <c r="C70" s="28" t="s">
        <v>94</v>
      </c>
      <c r="D70" s="58">
        <v>0</v>
      </c>
      <c r="E70" s="11">
        <f aca="true" t="shared" si="10" ref="E70:E101">D70/$D$5*100</f>
        <v>0</v>
      </c>
      <c r="F70" s="58">
        <v>6595281</v>
      </c>
      <c r="G70" s="11">
        <f aca="true" t="shared" si="11" ref="G70:G101">F70/$F$5*100</f>
        <v>0.2989111876294271</v>
      </c>
      <c r="H70" s="58">
        <f t="shared" si="8"/>
        <v>-6595281</v>
      </c>
      <c r="I70" s="12">
        <f t="shared" si="9"/>
        <v>-100</v>
      </c>
    </row>
    <row r="71" spans="1:9" ht="15" customHeight="1">
      <c r="A71" s="32"/>
      <c r="B71" s="123" t="s">
        <v>95</v>
      </c>
      <c r="C71" s="130"/>
      <c r="D71" s="22">
        <v>100000</v>
      </c>
      <c r="E71" s="11">
        <f t="shared" si="10"/>
        <v>0.004106359278145665</v>
      </c>
      <c r="F71" s="58">
        <v>100000</v>
      </c>
      <c r="G71" s="11">
        <f t="shared" si="11"/>
        <v>0.004532197909830182</v>
      </c>
      <c r="H71" s="42">
        <f t="shared" si="8"/>
        <v>0</v>
      </c>
      <c r="I71" s="12">
        <f t="shared" si="9"/>
        <v>0</v>
      </c>
    </row>
    <row r="72" spans="1:9" ht="15" customHeight="1">
      <c r="A72" s="32"/>
      <c r="B72" s="123" t="s">
        <v>45</v>
      </c>
      <c r="C72" s="130"/>
      <c r="D72" s="22">
        <f>SUM(D73:D74)</f>
        <v>5229667</v>
      </c>
      <c r="E72" s="11">
        <f t="shared" si="10"/>
        <v>0.21474891607062202</v>
      </c>
      <c r="F72" s="22">
        <f>SUM(F73:F74)</f>
        <v>4485917</v>
      </c>
      <c r="G72" s="11">
        <f t="shared" si="11"/>
        <v>0.2033106365107168</v>
      </c>
      <c r="H72" s="42">
        <f t="shared" si="8"/>
        <v>743750</v>
      </c>
      <c r="I72" s="12">
        <f t="shared" si="9"/>
        <v>16.579664759735856</v>
      </c>
    </row>
    <row r="73" spans="1:9" ht="15" customHeight="1">
      <c r="A73" s="32"/>
      <c r="B73" s="27"/>
      <c r="C73" s="57" t="s">
        <v>96</v>
      </c>
      <c r="D73" s="10">
        <v>523799</v>
      </c>
      <c r="E73" s="11">
        <f t="shared" si="10"/>
        <v>0.02150906883533421</v>
      </c>
      <c r="F73" s="10">
        <v>714917</v>
      </c>
      <c r="G73" s="11">
        <f t="shared" si="11"/>
        <v>0.03240145333102064</v>
      </c>
      <c r="H73" s="40">
        <f t="shared" si="8"/>
        <v>-191118</v>
      </c>
      <c r="I73" s="12">
        <f t="shared" si="9"/>
        <v>-26.732893468752316</v>
      </c>
    </row>
    <row r="74" spans="1:9" ht="15" customHeight="1">
      <c r="A74" s="32"/>
      <c r="B74" s="35"/>
      <c r="C74" s="25" t="s">
        <v>97</v>
      </c>
      <c r="D74" s="10">
        <v>4705868</v>
      </c>
      <c r="E74" s="14">
        <f t="shared" si="10"/>
        <v>0.19323984723528784</v>
      </c>
      <c r="F74" s="10">
        <v>3771000</v>
      </c>
      <c r="G74" s="14">
        <f t="shared" si="11"/>
        <v>0.17090918317969614</v>
      </c>
      <c r="H74" s="40">
        <f t="shared" si="8"/>
        <v>934868</v>
      </c>
      <c r="I74" s="15">
        <f t="shared" si="9"/>
        <v>24.790983823919387</v>
      </c>
    </row>
    <row r="75" spans="1:9" ht="15" customHeight="1">
      <c r="A75" s="126" t="s">
        <v>46</v>
      </c>
      <c r="B75" s="127"/>
      <c r="C75" s="108"/>
      <c r="D75" s="5">
        <f>SUM(D76,D80,D83,D87)</f>
        <v>1209467502</v>
      </c>
      <c r="E75" s="6">
        <f t="shared" si="10"/>
        <v>49.6650809845336</v>
      </c>
      <c r="F75" s="5">
        <f>SUM(F76,F80,F83,F87)</f>
        <v>1205680524</v>
      </c>
      <c r="G75" s="6">
        <f t="shared" si="11"/>
        <v>54.643827507957575</v>
      </c>
      <c r="H75" s="38">
        <f t="shared" si="8"/>
        <v>3786978</v>
      </c>
      <c r="I75" s="7">
        <f t="shared" si="9"/>
        <v>0.3140946481772977</v>
      </c>
    </row>
    <row r="76" spans="1:9" ht="15" customHeight="1">
      <c r="A76" s="31"/>
      <c r="B76" s="121" t="s">
        <v>47</v>
      </c>
      <c r="C76" s="122"/>
      <c r="D76" s="16">
        <f>SUM(D77:D79)</f>
        <v>381256663</v>
      </c>
      <c r="E76" s="17">
        <f t="shared" si="10"/>
        <v>15.65576835464905</v>
      </c>
      <c r="F76" s="16">
        <f>SUM(F77:F79)</f>
        <v>363339266</v>
      </c>
      <c r="G76" s="44">
        <f t="shared" si="11"/>
        <v>16.467254619244322</v>
      </c>
      <c r="H76" s="39">
        <f t="shared" si="8"/>
        <v>17917397</v>
      </c>
      <c r="I76" s="18">
        <f t="shared" si="9"/>
        <v>4.931313149072085</v>
      </c>
    </row>
    <row r="77" spans="1:9" ht="15" customHeight="1">
      <c r="A77" s="32"/>
      <c r="B77" s="27"/>
      <c r="C77" s="25" t="s">
        <v>48</v>
      </c>
      <c r="D77" s="10">
        <v>371039667</v>
      </c>
      <c r="E77" s="11">
        <f t="shared" si="10"/>
        <v>15.236221791455279</v>
      </c>
      <c r="F77" s="10">
        <v>355931089</v>
      </c>
      <c r="G77" s="11">
        <f t="shared" si="11"/>
        <v>16.1315013760938</v>
      </c>
      <c r="H77" s="40">
        <f t="shared" si="8"/>
        <v>15108578</v>
      </c>
      <c r="I77" s="12">
        <f t="shared" si="9"/>
        <v>4.2448042519826075</v>
      </c>
    </row>
    <row r="78" spans="1:9" ht="15" customHeight="1">
      <c r="A78" s="32"/>
      <c r="B78" s="35"/>
      <c r="C78" s="25" t="s">
        <v>49</v>
      </c>
      <c r="D78" s="10">
        <v>8712564</v>
      </c>
      <c r="E78" s="11">
        <f t="shared" si="10"/>
        <v>0.35776918017837905</v>
      </c>
      <c r="F78" s="10">
        <v>5835281</v>
      </c>
      <c r="G78" s="11">
        <f t="shared" si="11"/>
        <v>0.26446648351471774</v>
      </c>
      <c r="H78" s="40">
        <f t="shared" si="8"/>
        <v>2877283</v>
      </c>
      <c r="I78" s="12">
        <f t="shared" si="9"/>
        <v>49.308388062203</v>
      </c>
    </row>
    <row r="79" spans="1:9" ht="15" customHeight="1">
      <c r="A79" s="32"/>
      <c r="B79" s="29"/>
      <c r="C79" s="25" t="s">
        <v>50</v>
      </c>
      <c r="D79" s="10">
        <v>1504432</v>
      </c>
      <c r="E79" s="11">
        <f t="shared" si="10"/>
        <v>0.06177738301539239</v>
      </c>
      <c r="F79" s="10">
        <v>1572896</v>
      </c>
      <c r="G79" s="11">
        <f t="shared" si="11"/>
        <v>0.07128675963580253</v>
      </c>
      <c r="H79" s="40">
        <f t="shared" si="8"/>
        <v>-68464</v>
      </c>
      <c r="I79" s="12">
        <f t="shared" si="9"/>
        <v>-4.352735336602039</v>
      </c>
    </row>
    <row r="80" spans="1:9" ht="15" customHeight="1">
      <c r="A80" s="32"/>
      <c r="B80" s="125" t="s">
        <v>51</v>
      </c>
      <c r="C80" s="124"/>
      <c r="D80" s="10">
        <f>SUM(D81:D82)</f>
        <v>54218949</v>
      </c>
      <c r="E80" s="11">
        <f t="shared" si="10"/>
        <v>2.2264248427745663</v>
      </c>
      <c r="F80" s="10">
        <f>SUM(F81:F82)</f>
        <v>127711463</v>
      </c>
      <c r="G80" s="11">
        <f t="shared" si="11"/>
        <v>5.788136256699546</v>
      </c>
      <c r="H80" s="40">
        <f t="shared" si="8"/>
        <v>-73492514</v>
      </c>
      <c r="I80" s="12">
        <f t="shared" si="9"/>
        <v>-57.54574591319184</v>
      </c>
    </row>
    <row r="81" spans="1:9" ht="15" customHeight="1">
      <c r="A81" s="32"/>
      <c r="B81" s="27"/>
      <c r="C81" s="25" t="s">
        <v>52</v>
      </c>
      <c r="D81" s="10">
        <v>49091021</v>
      </c>
      <c r="E81" s="11">
        <f t="shared" si="10"/>
        <v>2.0158536955699367</v>
      </c>
      <c r="F81" s="10">
        <v>123887493</v>
      </c>
      <c r="G81" s="11">
        <f t="shared" si="11"/>
        <v>5.614826368287011</v>
      </c>
      <c r="H81" s="40">
        <f t="shared" si="8"/>
        <v>-74796472</v>
      </c>
      <c r="I81" s="12">
        <f t="shared" si="9"/>
        <v>-60.37451415696983</v>
      </c>
    </row>
    <row r="82" spans="1:9" ht="15" customHeight="1">
      <c r="A82" s="32"/>
      <c r="B82" s="29"/>
      <c r="C82" s="25" t="s">
        <v>53</v>
      </c>
      <c r="D82" s="10">
        <v>5127928</v>
      </c>
      <c r="E82" s="11">
        <f t="shared" si="10"/>
        <v>0.2105711472046294</v>
      </c>
      <c r="F82" s="10">
        <v>3823970</v>
      </c>
      <c r="G82" s="11">
        <f t="shared" si="11"/>
        <v>0.1733098884125332</v>
      </c>
      <c r="H82" s="40">
        <f t="shared" si="8"/>
        <v>1303958</v>
      </c>
      <c r="I82" s="12">
        <f t="shared" si="9"/>
        <v>34.09958760136716</v>
      </c>
    </row>
    <row r="83" spans="1:9" ht="15" customHeight="1">
      <c r="A83" s="32"/>
      <c r="B83" s="125" t="s">
        <v>98</v>
      </c>
      <c r="C83" s="124"/>
      <c r="D83" s="10">
        <f>SUM(D84:D86)</f>
        <v>760754163</v>
      </c>
      <c r="E83" s="11">
        <f t="shared" si="10"/>
        <v>31.239299156229894</v>
      </c>
      <c r="F83" s="10">
        <f>SUM(F84:F86)</f>
        <v>705831923</v>
      </c>
      <c r="G83" s="11">
        <f t="shared" si="11"/>
        <v>31.989699661120174</v>
      </c>
      <c r="H83" s="40">
        <f t="shared" si="8"/>
        <v>54922240</v>
      </c>
      <c r="I83" s="12">
        <f t="shared" si="9"/>
        <v>7.781206574868958</v>
      </c>
    </row>
    <row r="84" spans="1:9" ht="15" customHeight="1">
      <c r="A84" s="32"/>
      <c r="B84" s="27"/>
      <c r="C84" s="25" t="s">
        <v>54</v>
      </c>
      <c r="D84" s="10">
        <v>754256663</v>
      </c>
      <c r="E84" s="11">
        <f t="shared" si="10"/>
        <v>30.97248846213238</v>
      </c>
      <c r="F84" s="10">
        <v>699738523</v>
      </c>
      <c r="G84" s="11">
        <f t="shared" si="11"/>
        <v>31.713534713682584</v>
      </c>
      <c r="H84" s="40">
        <f t="shared" si="8"/>
        <v>54518140</v>
      </c>
      <c r="I84" s="12">
        <f t="shared" si="9"/>
        <v>7.791216033992743</v>
      </c>
    </row>
    <row r="85" spans="1:9" ht="15" customHeight="1">
      <c r="A85" s="32"/>
      <c r="B85" s="35"/>
      <c r="C85" s="25" t="s">
        <v>99</v>
      </c>
      <c r="D85" s="10">
        <v>6497500</v>
      </c>
      <c r="E85" s="11">
        <f t="shared" si="10"/>
        <v>0.26681069409751457</v>
      </c>
      <c r="F85" s="10">
        <v>6078000</v>
      </c>
      <c r="G85" s="11">
        <f t="shared" si="11"/>
        <v>0.2754669889594784</v>
      </c>
      <c r="H85" s="58">
        <f t="shared" si="8"/>
        <v>419500</v>
      </c>
      <c r="I85" s="12">
        <f t="shared" si="9"/>
        <v>6.901941428101349</v>
      </c>
    </row>
    <row r="86" spans="1:9" ht="15" customHeight="1">
      <c r="A86" s="32"/>
      <c r="B86" s="29"/>
      <c r="C86" s="25" t="s">
        <v>100</v>
      </c>
      <c r="D86" s="58">
        <v>0</v>
      </c>
      <c r="E86" s="11">
        <f t="shared" si="10"/>
        <v>0</v>
      </c>
      <c r="F86" s="58">
        <v>15400</v>
      </c>
      <c r="G86" s="11">
        <f t="shared" si="11"/>
        <v>0.0006979584781138479</v>
      </c>
      <c r="H86" s="58">
        <f t="shared" si="8"/>
        <v>-15400</v>
      </c>
      <c r="I86" s="12">
        <f t="shared" si="9"/>
        <v>-100</v>
      </c>
    </row>
    <row r="87" spans="1:9" ht="15" customHeight="1">
      <c r="A87" s="32"/>
      <c r="B87" s="125" t="s">
        <v>55</v>
      </c>
      <c r="C87" s="124"/>
      <c r="D87" s="10">
        <f>SUM(D88:D89)</f>
        <v>13237727</v>
      </c>
      <c r="E87" s="11">
        <f t="shared" si="10"/>
        <v>0.5435886308800938</v>
      </c>
      <c r="F87" s="10">
        <f>SUM(F88:F89)</f>
        <v>8797872</v>
      </c>
      <c r="G87" s="11">
        <f t="shared" si="11"/>
        <v>0.3987369708935348</v>
      </c>
      <c r="H87" s="40">
        <f t="shared" si="8"/>
        <v>4439855</v>
      </c>
      <c r="I87" s="12">
        <f t="shared" si="9"/>
        <v>50.46510110626752</v>
      </c>
    </row>
    <row r="88" spans="1:9" ht="15" customHeight="1">
      <c r="A88" s="32"/>
      <c r="B88" s="27"/>
      <c r="C88" s="25" t="s">
        <v>56</v>
      </c>
      <c r="D88" s="10">
        <v>13194927</v>
      </c>
      <c r="E88" s="11">
        <f t="shared" si="10"/>
        <v>0.5418311091090474</v>
      </c>
      <c r="F88" s="10">
        <v>8765072</v>
      </c>
      <c r="G88" s="11">
        <f t="shared" si="11"/>
        <v>0.3972504099791105</v>
      </c>
      <c r="H88" s="40">
        <f t="shared" si="8"/>
        <v>4429855</v>
      </c>
      <c r="I88" s="12">
        <f t="shared" si="9"/>
        <v>50.539858657179316</v>
      </c>
    </row>
    <row r="89" spans="1:9" ht="15" customHeight="1">
      <c r="A89" s="32"/>
      <c r="B89" s="35"/>
      <c r="C89" s="28" t="s">
        <v>57</v>
      </c>
      <c r="D89" s="22">
        <v>42800</v>
      </c>
      <c r="E89" s="23">
        <f t="shared" si="10"/>
        <v>0.0017575217710463448</v>
      </c>
      <c r="F89" s="22">
        <v>32800</v>
      </c>
      <c r="G89" s="23">
        <f t="shared" si="11"/>
        <v>0.0014865609144242994</v>
      </c>
      <c r="H89" s="42">
        <f t="shared" si="8"/>
        <v>10000</v>
      </c>
      <c r="I89" s="24">
        <f t="shared" si="9"/>
        <v>30.48780487804878</v>
      </c>
    </row>
    <row r="90" spans="1:9" ht="15" customHeight="1">
      <c r="A90" s="126" t="s">
        <v>58</v>
      </c>
      <c r="B90" s="127"/>
      <c r="C90" s="108"/>
      <c r="D90" s="5">
        <f>D91</f>
        <v>7500000</v>
      </c>
      <c r="E90" s="6">
        <f t="shared" si="10"/>
        <v>0.3079769458609249</v>
      </c>
      <c r="F90" s="5">
        <f>F91</f>
        <v>7400000</v>
      </c>
      <c r="G90" s="6">
        <f t="shared" si="11"/>
        <v>0.3353826453274334</v>
      </c>
      <c r="H90" s="38">
        <f t="shared" si="8"/>
        <v>100000</v>
      </c>
      <c r="I90" s="7">
        <f t="shared" si="9"/>
        <v>1.3513513513513513</v>
      </c>
    </row>
    <row r="91" spans="1:9" ht="15" customHeight="1">
      <c r="A91" s="32"/>
      <c r="B91" s="121" t="s">
        <v>59</v>
      </c>
      <c r="C91" s="122"/>
      <c r="D91" s="16">
        <f>SUM(D92:D93)</f>
        <v>7500000</v>
      </c>
      <c r="E91" s="17">
        <f t="shared" si="10"/>
        <v>0.3079769458609249</v>
      </c>
      <c r="F91" s="16">
        <f>SUM(F92:F93)</f>
        <v>7400000</v>
      </c>
      <c r="G91" s="17">
        <f t="shared" si="11"/>
        <v>0.3353826453274334</v>
      </c>
      <c r="H91" s="39">
        <f t="shared" si="8"/>
        <v>100000</v>
      </c>
      <c r="I91" s="18">
        <f t="shared" si="9"/>
        <v>1.3513513513513513</v>
      </c>
    </row>
    <row r="92" spans="1:9" ht="15" customHeight="1">
      <c r="A92" s="32"/>
      <c r="B92" s="27"/>
      <c r="C92" s="25" t="s">
        <v>60</v>
      </c>
      <c r="D92" s="10">
        <v>300000</v>
      </c>
      <c r="E92" s="11">
        <f t="shared" si="10"/>
        <v>0.012319077834436996</v>
      </c>
      <c r="F92" s="10">
        <v>300000</v>
      </c>
      <c r="G92" s="11">
        <f t="shared" si="11"/>
        <v>0.013596593729490545</v>
      </c>
      <c r="H92" s="40">
        <f t="shared" si="8"/>
        <v>0</v>
      </c>
      <c r="I92" s="12">
        <f t="shared" si="9"/>
        <v>0</v>
      </c>
    </row>
    <row r="93" spans="1:9" ht="15" customHeight="1">
      <c r="A93" s="32"/>
      <c r="B93" s="35"/>
      <c r="C93" s="28" t="s">
        <v>101</v>
      </c>
      <c r="D93" s="22">
        <v>7200000</v>
      </c>
      <c r="E93" s="23">
        <f t="shared" si="10"/>
        <v>0.29565786802648786</v>
      </c>
      <c r="F93" s="22">
        <v>7100000</v>
      </c>
      <c r="G93" s="23">
        <f t="shared" si="11"/>
        <v>0.3217860515979429</v>
      </c>
      <c r="H93" s="42">
        <f t="shared" si="8"/>
        <v>100000</v>
      </c>
      <c r="I93" s="24">
        <f t="shared" si="9"/>
        <v>1.4084507042253522</v>
      </c>
    </row>
    <row r="94" spans="1:9" ht="15" customHeight="1">
      <c r="A94" s="126" t="s">
        <v>61</v>
      </c>
      <c r="B94" s="127"/>
      <c r="C94" s="108"/>
      <c r="D94" s="5">
        <f>D95</f>
        <v>3948197</v>
      </c>
      <c r="E94" s="6">
        <f t="shared" si="10"/>
        <v>0.16212715382896878</v>
      </c>
      <c r="F94" s="5">
        <f>F95</f>
        <v>1390977</v>
      </c>
      <c r="G94" s="6">
        <f t="shared" si="11"/>
        <v>0.06304183052021856</v>
      </c>
      <c r="H94" s="38">
        <f t="shared" si="8"/>
        <v>2557220</v>
      </c>
      <c r="I94" s="7">
        <f t="shared" si="9"/>
        <v>183.84344241493568</v>
      </c>
    </row>
    <row r="95" spans="1:9" ht="15" customHeight="1">
      <c r="A95" s="32"/>
      <c r="B95" s="121" t="s">
        <v>62</v>
      </c>
      <c r="C95" s="122"/>
      <c r="D95" s="16">
        <f>SUM(D96:D97)</f>
        <v>3948197</v>
      </c>
      <c r="E95" s="17">
        <f t="shared" si="10"/>
        <v>0.16212715382896878</v>
      </c>
      <c r="F95" s="16">
        <f>SUM(F96:F97)</f>
        <v>1390977</v>
      </c>
      <c r="G95" s="17">
        <f t="shared" si="11"/>
        <v>0.06304183052021856</v>
      </c>
      <c r="H95" s="39">
        <f t="shared" si="8"/>
        <v>2557220</v>
      </c>
      <c r="I95" s="18">
        <f t="shared" si="9"/>
        <v>183.84344241493568</v>
      </c>
    </row>
    <row r="96" spans="1:9" ht="15" customHeight="1">
      <c r="A96" s="32"/>
      <c r="B96" s="27"/>
      <c r="C96" s="28" t="s">
        <v>102</v>
      </c>
      <c r="D96" s="22">
        <v>214197</v>
      </c>
      <c r="E96" s="23">
        <f t="shared" si="10"/>
        <v>0.008795698383009668</v>
      </c>
      <c r="F96" s="58">
        <v>80977</v>
      </c>
      <c r="G96" s="11">
        <f t="shared" si="11"/>
        <v>0.003670037901443186</v>
      </c>
      <c r="H96" s="42">
        <f t="shared" si="8"/>
        <v>133220</v>
      </c>
      <c r="I96" s="24">
        <f t="shared" si="9"/>
        <v>164.51585017968065</v>
      </c>
    </row>
    <row r="97" spans="1:9" ht="15" customHeight="1">
      <c r="A97" s="32"/>
      <c r="B97" s="27"/>
      <c r="C97" s="28" t="s">
        <v>103</v>
      </c>
      <c r="D97" s="22">
        <v>3734000</v>
      </c>
      <c r="E97" s="23">
        <f t="shared" si="10"/>
        <v>0.15333145544595914</v>
      </c>
      <c r="F97" s="22">
        <v>1310000</v>
      </c>
      <c r="G97" s="23">
        <f t="shared" si="11"/>
        <v>0.05937179261877538</v>
      </c>
      <c r="H97" s="42">
        <f t="shared" si="8"/>
        <v>2424000</v>
      </c>
      <c r="I97" s="24">
        <f t="shared" si="9"/>
        <v>185.0381679389313</v>
      </c>
    </row>
    <row r="98" spans="1:9" ht="15" customHeight="1">
      <c r="A98" s="126" t="s">
        <v>63</v>
      </c>
      <c r="B98" s="127"/>
      <c r="C98" s="108"/>
      <c r="D98" s="5">
        <f>SUM(D99:D101)</f>
        <v>276756634</v>
      </c>
      <c r="E98" s="6">
        <f t="shared" si="10"/>
        <v>11.36462171814264</v>
      </c>
      <c r="F98" s="5">
        <f>SUM(F99:F101)</f>
        <v>233984453</v>
      </c>
      <c r="G98" s="6">
        <f t="shared" si="11"/>
        <v>10.604638488193583</v>
      </c>
      <c r="H98" s="38">
        <f t="shared" si="8"/>
        <v>42772181</v>
      </c>
      <c r="I98" s="7">
        <f t="shared" si="9"/>
        <v>18.27992435035844</v>
      </c>
    </row>
    <row r="99" spans="1:9" ht="15" customHeight="1">
      <c r="A99" s="32"/>
      <c r="B99" s="135" t="s">
        <v>104</v>
      </c>
      <c r="C99" s="136"/>
      <c r="D99" s="16">
        <v>28328128</v>
      </c>
      <c r="E99" s="17">
        <f t="shared" si="10"/>
        <v>1.16325471245298</v>
      </c>
      <c r="F99" s="16">
        <v>19614718</v>
      </c>
      <c r="G99" s="17">
        <f t="shared" si="11"/>
        <v>0.8889778392150844</v>
      </c>
      <c r="H99" s="39">
        <f t="shared" si="8"/>
        <v>8713410</v>
      </c>
      <c r="I99" s="18">
        <f t="shared" si="9"/>
        <v>44.42281556125354</v>
      </c>
    </row>
    <row r="100" spans="1:9" ht="15" customHeight="1">
      <c r="A100" s="32"/>
      <c r="B100" s="131" t="s">
        <v>105</v>
      </c>
      <c r="C100" s="132"/>
      <c r="D100" s="16">
        <v>10871706</v>
      </c>
      <c r="E100" s="17">
        <f t="shared" si="10"/>
        <v>0.44643130802371894</v>
      </c>
      <c r="F100" s="16">
        <v>10743735</v>
      </c>
      <c r="G100" s="11">
        <f t="shared" si="11"/>
        <v>0.4869273331076936</v>
      </c>
      <c r="H100" s="39">
        <f t="shared" si="8"/>
        <v>127971</v>
      </c>
      <c r="I100" s="18">
        <f t="shared" si="9"/>
        <v>1.1911220818458386</v>
      </c>
    </row>
    <row r="101" spans="1:9" ht="15" customHeight="1">
      <c r="A101" s="32"/>
      <c r="B101" s="133" t="s">
        <v>106</v>
      </c>
      <c r="C101" s="134"/>
      <c r="D101" s="22">
        <v>237556800</v>
      </c>
      <c r="E101" s="23">
        <f t="shared" si="10"/>
        <v>9.75493569766594</v>
      </c>
      <c r="F101" s="22">
        <v>203626000</v>
      </c>
      <c r="G101" s="23">
        <f t="shared" si="11"/>
        <v>9.228733315870805</v>
      </c>
      <c r="H101" s="42">
        <f aca="true" t="shared" si="12" ref="H101:H106">D101-F101</f>
        <v>33930800</v>
      </c>
      <c r="I101" s="24">
        <f aca="true" t="shared" si="13" ref="I101:I106">IF(F101=0,0,H101/F101*100)</f>
        <v>16.663294471236483</v>
      </c>
    </row>
    <row r="102" spans="1:9" ht="15" customHeight="1">
      <c r="A102" s="126" t="s">
        <v>107</v>
      </c>
      <c r="B102" s="127"/>
      <c r="C102" s="108"/>
      <c r="D102" s="5">
        <f>SUM(D103:D104)</f>
        <v>30248345</v>
      </c>
      <c r="E102" s="6">
        <f>D102/$D$5*100</f>
        <v>1.2421057213930105</v>
      </c>
      <c r="F102" s="5">
        <f>SUM(F103:F104)</f>
        <v>26546961</v>
      </c>
      <c r="G102" s="6">
        <f>F102/$F$5*100</f>
        <v>1.2031608115654335</v>
      </c>
      <c r="H102" s="38">
        <f t="shared" si="12"/>
        <v>3701384</v>
      </c>
      <c r="I102" s="7">
        <f t="shared" si="13"/>
        <v>13.942778610327563</v>
      </c>
    </row>
    <row r="103" spans="1:9" ht="15" customHeight="1">
      <c r="A103" s="32"/>
      <c r="B103" s="131" t="s">
        <v>64</v>
      </c>
      <c r="C103" s="132"/>
      <c r="D103" s="16">
        <v>27236345</v>
      </c>
      <c r="E103" s="17">
        <f>D103/$D$5*100</f>
        <v>1.118422179935263</v>
      </c>
      <c r="F103" s="16">
        <v>23537001</v>
      </c>
      <c r="G103" s="17">
        <f>F103/$F$5*100</f>
        <v>1.0667434673587088</v>
      </c>
      <c r="H103" s="39">
        <f t="shared" si="12"/>
        <v>3699344</v>
      </c>
      <c r="I103" s="18">
        <f t="shared" si="13"/>
        <v>15.717142553547921</v>
      </c>
    </row>
    <row r="104" spans="1:9" ht="15" customHeight="1">
      <c r="A104" s="32"/>
      <c r="B104" s="125" t="s">
        <v>65</v>
      </c>
      <c r="C104" s="124"/>
      <c r="D104" s="10">
        <f>SUM(D105:D106)</f>
        <v>3012000</v>
      </c>
      <c r="E104" s="11">
        <f>D104/$D$5*100</f>
        <v>0.12368354145774743</v>
      </c>
      <c r="F104" s="10">
        <f>SUM(F105:F106)</f>
        <v>3009960</v>
      </c>
      <c r="G104" s="11">
        <f>F104/$F$5*100</f>
        <v>0.13641734420672452</v>
      </c>
      <c r="H104" s="40">
        <f t="shared" si="12"/>
        <v>2040</v>
      </c>
      <c r="I104" s="12">
        <f t="shared" si="13"/>
        <v>0.06777498704301718</v>
      </c>
    </row>
    <row r="105" spans="1:9" ht="15" customHeight="1">
      <c r="A105" s="32"/>
      <c r="B105" s="27"/>
      <c r="C105" s="25" t="s">
        <v>108</v>
      </c>
      <c r="D105" s="10">
        <v>3000000</v>
      </c>
      <c r="E105" s="11">
        <f>D105/$D$5*100</f>
        <v>0.12319077834436994</v>
      </c>
      <c r="F105" s="10">
        <v>3000000</v>
      </c>
      <c r="G105" s="11">
        <f>F105/$F$5*100</f>
        <v>0.13596593729490544</v>
      </c>
      <c r="H105" s="40">
        <f t="shared" si="12"/>
        <v>0</v>
      </c>
      <c r="I105" s="12">
        <f t="shared" si="13"/>
        <v>0</v>
      </c>
    </row>
    <row r="106" spans="1:9" ht="15" customHeight="1">
      <c r="A106" s="33"/>
      <c r="B106" s="36"/>
      <c r="C106" s="26" t="s">
        <v>109</v>
      </c>
      <c r="D106" s="13">
        <v>12000</v>
      </c>
      <c r="E106" s="14">
        <f>D106/$D$5*100</f>
        <v>0.0004927631133774798</v>
      </c>
      <c r="F106" s="13">
        <v>9960</v>
      </c>
      <c r="G106" s="14">
        <f>F106/$F$5*100</f>
        <v>0.00045140691181908606</v>
      </c>
      <c r="H106" s="41">
        <f t="shared" si="12"/>
        <v>2040</v>
      </c>
      <c r="I106" s="15">
        <f t="shared" si="13"/>
        <v>20.481927710843372</v>
      </c>
    </row>
  </sheetData>
  <mergeCells count="42"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2:C72"/>
    <mergeCell ref="A75:C75"/>
    <mergeCell ref="B76:C76"/>
    <mergeCell ref="B80:C80"/>
    <mergeCell ref="B38:C38"/>
    <mergeCell ref="B49:C49"/>
    <mergeCell ref="B50:C50"/>
    <mergeCell ref="B54:C54"/>
    <mergeCell ref="B22:C22"/>
    <mergeCell ref="B30:C30"/>
    <mergeCell ref="B33:C33"/>
    <mergeCell ref="A37:C37"/>
    <mergeCell ref="B13:C13"/>
    <mergeCell ref="B16:C16"/>
    <mergeCell ref="B20:C20"/>
    <mergeCell ref="B21:C21"/>
    <mergeCell ref="A5:C5"/>
    <mergeCell ref="A6:C6"/>
    <mergeCell ref="B7:C7"/>
    <mergeCell ref="A12:C12"/>
    <mergeCell ref="A3:C4"/>
    <mergeCell ref="D3:D4"/>
    <mergeCell ref="F3:F4"/>
    <mergeCell ref="H3:H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lg</cp:lastModifiedBy>
  <cp:lastPrinted>2008-01-01T08:41:37Z</cp:lastPrinted>
  <dcterms:created xsi:type="dcterms:W3CDTF">1998-06-25T09:34:52Z</dcterms:created>
  <dcterms:modified xsi:type="dcterms:W3CDTF">2008-01-23T06:06:26Z</dcterms:modified>
  <cp:category/>
  <cp:version/>
  <cp:contentType/>
  <cp:contentStatus/>
</cp:coreProperties>
</file>