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80" yWindow="65386" windowWidth="5835" windowHeight="6330" tabRatio="995" activeTab="0"/>
  </bookViews>
  <sheets>
    <sheet name="세출총괄표(사업예산)" sheetId="1" r:id="rId1"/>
    <sheet name="세출총괄표(사업예산) (일반)" sheetId="2" r:id="rId2"/>
    <sheet name="세출총괄표(사업예산) (특별)" sheetId="3" r:id="rId3"/>
    <sheet name="성질 (2)" sheetId="4" state="hidden" r:id="rId4"/>
  </sheets>
  <definedNames>
    <definedName name="_xlnm.Print_Titles" localSheetId="3">'성질 (2)'!$3:$4</definedName>
    <definedName name="_xlnm.Print_Titles" localSheetId="0">'세출총괄표(사업예산)'!$4:$6</definedName>
    <definedName name="_xlnm.Print_Titles" localSheetId="1">'세출총괄표(사업예산) (일반)'!$3:$5</definedName>
    <definedName name="_xlnm.Print_Titles" localSheetId="2">'세출총괄표(사업예산) (특별)'!$3:$5</definedName>
  </definedNames>
  <calcPr fullCalcOnLoad="1"/>
</workbook>
</file>

<file path=xl/sharedStrings.xml><?xml version="1.0" encoding="utf-8"?>
<sst xmlns="http://schemas.openxmlformats.org/spreadsheetml/2006/main" count="242" uniqueCount="164">
  <si>
    <t>(단위 : 천원)</t>
  </si>
  <si>
    <t>증  감  액</t>
  </si>
  <si>
    <t>구성비</t>
  </si>
  <si>
    <t>증감률</t>
  </si>
  <si>
    <t>합        계</t>
  </si>
  <si>
    <t>100 인건비</t>
  </si>
  <si>
    <t>101 인건비</t>
  </si>
  <si>
    <t>01 기본급</t>
  </si>
  <si>
    <t>02 수당</t>
  </si>
  <si>
    <t>03 기타직보수</t>
  </si>
  <si>
    <t>04 일용인부임</t>
  </si>
  <si>
    <t>200 물건비</t>
  </si>
  <si>
    <t>201 일반운영비</t>
  </si>
  <si>
    <t>202 여비</t>
  </si>
  <si>
    <t>01 국내여비</t>
  </si>
  <si>
    <t>03 국외여비</t>
  </si>
  <si>
    <t>04 외빈초청여비</t>
  </si>
  <si>
    <t>203 업무추진비</t>
  </si>
  <si>
    <t>204 복리후생비</t>
  </si>
  <si>
    <t>205 의회비</t>
  </si>
  <si>
    <t>01 의정활동비</t>
  </si>
  <si>
    <t>02 회의수당</t>
  </si>
  <si>
    <t>03 국내여비</t>
  </si>
  <si>
    <t>04 해외여비</t>
  </si>
  <si>
    <t>06 기관운영업무추진비</t>
  </si>
  <si>
    <t>206 재료비</t>
  </si>
  <si>
    <t>01 재료비</t>
  </si>
  <si>
    <t>02 일시사역인부임</t>
  </si>
  <si>
    <t>207 연구개발비</t>
  </si>
  <si>
    <t>01 학술용역비</t>
  </si>
  <si>
    <t>02 전산개발비</t>
  </si>
  <si>
    <t>03 시험연구비</t>
  </si>
  <si>
    <t>300 이전경비</t>
  </si>
  <si>
    <t>301 일반보상금</t>
  </si>
  <si>
    <t>01 사회보장적수혜금</t>
  </si>
  <si>
    <t>03 의용소방대지원경비</t>
  </si>
  <si>
    <t>07 민간인해외여비</t>
  </si>
  <si>
    <t>08 공익근무요원보상금</t>
  </si>
  <si>
    <t>303 포상금</t>
  </si>
  <si>
    <t>304 연금부담금등</t>
  </si>
  <si>
    <t>01 연금부담금</t>
  </si>
  <si>
    <t>305 배상금등</t>
  </si>
  <si>
    <t>306 출연금</t>
  </si>
  <si>
    <t>307 민간이전</t>
  </si>
  <si>
    <t>01 의료및구료비</t>
  </si>
  <si>
    <t>01 자치단체경상보조금</t>
  </si>
  <si>
    <t>311 차입금이자</t>
  </si>
  <si>
    <t>400 자본지출</t>
  </si>
  <si>
    <t>401 시설비및부대비</t>
  </si>
  <si>
    <t>01 시설비</t>
  </si>
  <si>
    <t>02 감리비</t>
  </si>
  <si>
    <t>03 시설부대비</t>
  </si>
  <si>
    <t>402 민간자본이전</t>
  </si>
  <si>
    <t>01 민간자본보조</t>
  </si>
  <si>
    <t>02 민간대행사업비</t>
  </si>
  <si>
    <t>01 자치단체자본보조</t>
  </si>
  <si>
    <t>405 자산취득비</t>
  </si>
  <si>
    <t>01 자산및물품취득비</t>
  </si>
  <si>
    <t>02 도서구입비</t>
  </si>
  <si>
    <t>500 융자및출자</t>
  </si>
  <si>
    <t>501 융자금</t>
  </si>
  <si>
    <t>01 민간융자금</t>
  </si>
  <si>
    <t>600 보전재원</t>
  </si>
  <si>
    <t>601 차입금원금</t>
  </si>
  <si>
    <t>700 내부거래</t>
  </si>
  <si>
    <t>801 예비비</t>
  </si>
  <si>
    <t>802 반환금기타</t>
  </si>
  <si>
    <t xml:space="preserve">  (2) 성 질 별</t>
  </si>
  <si>
    <t>(단위 : 천원)</t>
  </si>
  <si>
    <t>구        분</t>
  </si>
  <si>
    <t>예  산  액</t>
  </si>
  <si>
    <t>전년도예산액</t>
  </si>
  <si>
    <t>01 일반운영비</t>
  </si>
  <si>
    <t>02 행사지원비</t>
  </si>
  <si>
    <t>05 의정운영공통업무추진비</t>
  </si>
  <si>
    <t>07 의장단협의체부담금</t>
  </si>
  <si>
    <t>02 장학금및학자금</t>
  </si>
  <si>
    <t>09 행사실비보상금</t>
  </si>
  <si>
    <t>10 예술단원·운동부등보상</t>
  </si>
  <si>
    <t>11 기타보상금</t>
  </si>
  <si>
    <t>302 이주및재해보상금</t>
  </si>
  <si>
    <t>02 재해보상금</t>
  </si>
  <si>
    <t>02 국민건강보험금</t>
  </si>
  <si>
    <t>03 의원상해부담금</t>
  </si>
  <si>
    <t>01 출연금</t>
  </si>
  <si>
    <t>02 민간경상보조</t>
  </si>
  <si>
    <t>03 사회단체보조금</t>
  </si>
  <si>
    <t>04 민간행사보조·위탁</t>
  </si>
  <si>
    <t>05 민간위탁금</t>
  </si>
  <si>
    <t>07 연금지급금</t>
  </si>
  <si>
    <t>308 자치단체등이전</t>
  </si>
  <si>
    <t>02 징수교부금</t>
  </si>
  <si>
    <t>04 재정보전금</t>
  </si>
  <si>
    <t>05 자치단체간부담금</t>
  </si>
  <si>
    <t>06 교육기관에대한보조금</t>
  </si>
  <si>
    <t>08 기타부담금</t>
  </si>
  <si>
    <t>309 공기업경상전출금</t>
  </si>
  <si>
    <t>01 시도지역개발기금융자금상환이자</t>
  </si>
  <si>
    <t>03 기타차입금상환이자</t>
  </si>
  <si>
    <t>403 자치단체등자본이전</t>
  </si>
  <si>
    <t>02 공기관등에대한대행사업비</t>
  </si>
  <si>
    <t>03 예비군육성지원자본보조</t>
  </si>
  <si>
    <t>02 통화금융기관융자금</t>
  </si>
  <si>
    <t>01 시도지역개발기금융자금상환</t>
  </si>
  <si>
    <t>04 기타국내차입금상환</t>
  </si>
  <si>
    <t>701 기타회계전출금</t>
  </si>
  <si>
    <t>702 기금전출금</t>
  </si>
  <si>
    <t>703 교육비특별회계전출금</t>
  </si>
  <si>
    <t>800 예비비및기타</t>
  </si>
  <si>
    <t>01 국고보조금반환금</t>
  </si>
  <si>
    <t>03 과오납금등</t>
  </si>
  <si>
    <t>(단위 : 천원)</t>
  </si>
  <si>
    <t>총        계</t>
  </si>
  <si>
    <t>(일반회계)</t>
  </si>
  <si>
    <t>본        청</t>
  </si>
  <si>
    <t xml:space="preserve">   외       청</t>
  </si>
  <si>
    <t xml:space="preserve">   사   업    소</t>
  </si>
  <si>
    <t xml:space="preserve">   읍       면</t>
  </si>
  <si>
    <t xml:space="preserve">   </t>
  </si>
  <si>
    <t>구        분</t>
  </si>
  <si>
    <t>예  산  액</t>
  </si>
  <si>
    <t>정 책 사 업</t>
  </si>
  <si>
    <t>행정운영경비</t>
  </si>
  <si>
    <t>재 무 활 동</t>
  </si>
  <si>
    <t>구성비</t>
  </si>
  <si>
    <t>기획감사실</t>
  </si>
  <si>
    <t>주민생활지원과</t>
  </si>
  <si>
    <t>행정과</t>
  </si>
  <si>
    <t>재무과</t>
  </si>
  <si>
    <t>민원과</t>
  </si>
  <si>
    <t>문화관광과</t>
  </si>
  <si>
    <t>주민복지과</t>
  </si>
  <si>
    <t>환경보호과</t>
  </si>
  <si>
    <t>경제도시과</t>
  </si>
  <si>
    <t>건설과</t>
  </si>
  <si>
    <t>산림특화단</t>
  </si>
  <si>
    <t>한방약초사업단</t>
  </si>
  <si>
    <t>직속기관</t>
  </si>
  <si>
    <t>보건의료원</t>
  </si>
  <si>
    <t>농업기술센터</t>
  </si>
  <si>
    <t>의회사무과</t>
  </si>
  <si>
    <t>상하수도사업소</t>
  </si>
  <si>
    <t>산청읍</t>
  </si>
  <si>
    <t>차황면</t>
  </si>
  <si>
    <t>오부면</t>
  </si>
  <si>
    <t>생초면</t>
  </si>
  <si>
    <t>금서면</t>
  </si>
  <si>
    <t>삼장면</t>
  </si>
  <si>
    <t>시천면</t>
  </si>
  <si>
    <t>단성면</t>
  </si>
  <si>
    <t>신안면</t>
  </si>
  <si>
    <t>생비량면</t>
  </si>
  <si>
    <t>신등면</t>
  </si>
  <si>
    <t xml:space="preserve">  직  속  기  관</t>
  </si>
  <si>
    <t xml:space="preserve">  외       청</t>
  </si>
  <si>
    <t xml:space="preserve">  사  업   소</t>
  </si>
  <si>
    <t xml:space="preserve">   읍      면</t>
  </si>
  <si>
    <t xml:space="preserve">   직  속  기  관</t>
  </si>
  <si>
    <t xml:space="preserve">  외      청</t>
  </si>
  <si>
    <t xml:space="preserve">  사  업  소</t>
  </si>
  <si>
    <t xml:space="preserve">  읍       면</t>
  </si>
  <si>
    <t>(기타특별회계)</t>
  </si>
  <si>
    <t>세 출 예 산  사 업 총 괄</t>
  </si>
  <si>
    <t>2009년도 본예산  전체 일반회계, 기타특별회계</t>
  </si>
</sst>
</file>

<file path=xl/styles.xml><?xml version="1.0" encoding="utf-8"?>
<styleSheet xmlns="http://schemas.openxmlformats.org/spreadsheetml/2006/main">
  <numFmts count="36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-#,##0"/>
    <numFmt numFmtId="177" formatCode="&quot;\&quot;#,##0;[Red]&quot;\&quot;\-#,##0"/>
    <numFmt numFmtId="178" formatCode="&quot;\&quot;#,##0.00;&quot;\&quot;\-#,##0.00"/>
    <numFmt numFmtId="179" formatCode="&quot;\&quot;#,##0.00;[Red]&quot;\&quot;\-#,##0.00"/>
    <numFmt numFmtId="180" formatCode="_ &quot;\&quot;* #,##0_ ;_ &quot;\&quot;* \-#,##0_ ;_ &quot;\&quot;* &quot;-&quot;_ ;_ @_ "/>
    <numFmt numFmtId="181" formatCode="_ * #,##0_ ;_ * \-#,##0_ ;_ * &quot;-&quot;_ ;_ @_ "/>
    <numFmt numFmtId="182" formatCode="_ &quot;\&quot;* #,##0.00_ ;_ &quot;\&quot;* \-#,##0.00_ ;_ &quot;\&quot;* &quot;-&quot;??_ ;_ @_ "/>
    <numFmt numFmtId="183" formatCode="_ * #,##0.00_ ;_ * \-#,##0.00_ ;_ * &quot;-&quot;??_ ;_ @_ "/>
    <numFmt numFmtId="184" formatCode="###"/>
    <numFmt numFmtId="185" formatCode="0.0"/>
    <numFmt numFmtId="186" formatCode="#,##0.0"/>
    <numFmt numFmtId="187" formatCode="#,##0;&quot;△&quot;#,##0;\-"/>
    <numFmt numFmtId="188" formatCode="#,##0.0;&quot;△&quot;#,##0.0;\-"/>
    <numFmt numFmtId="189" formatCode="0.000"/>
    <numFmt numFmtId="190" formatCode="_ * #,##0.0_ ;_ * \-#,##0.0_ ;_ * &quot;-&quot;_ ;_ @_ "/>
    <numFmt numFmtId="191" formatCode="0.0000"/>
    <numFmt numFmtId="192" formatCode="#,##0_-;&quot;△&quot;#,##0_-;\-"/>
    <numFmt numFmtId="193" formatCode="#,##0.0_-;&quot;△&quot;#,##0.0_-;\-"/>
    <numFmt numFmtId="194" formatCode="0.0%"/>
    <numFmt numFmtId="195" formatCode="0.0%;&quot;△&quot;0.0%;"/>
    <numFmt numFmtId="196" formatCode="_-* #,##0_-;&quot;△&quot;#,##0_-;_-* &quot;-&quot;_-;_-@_-"/>
    <numFmt numFmtId="197" formatCode="#,##0;&quot;△&quot;#,##0"/>
    <numFmt numFmtId="198" formatCode="#,##0.00;&quot;△&quot;#,##0.00"/>
    <numFmt numFmtId="199" formatCode="0.00_);[Red]\(0.00\)"/>
  </numFmts>
  <fonts count="13">
    <font>
      <sz val="12"/>
      <name val="바탕체"/>
      <family val="1"/>
    </font>
    <font>
      <b/>
      <sz val="12"/>
      <name val="바탕체"/>
      <family val="1"/>
    </font>
    <font>
      <i/>
      <sz val="12"/>
      <name val="바탕체"/>
      <family val="1"/>
    </font>
    <font>
      <b/>
      <i/>
      <sz val="12"/>
      <name val="바탕체"/>
      <family val="1"/>
    </font>
    <font>
      <sz val="14"/>
      <name val="바탕체"/>
      <family val="1"/>
    </font>
    <font>
      <sz val="8"/>
      <name val="바탕"/>
      <family val="1"/>
    </font>
    <font>
      <b/>
      <sz val="14"/>
      <name val="바탕체"/>
      <family val="1"/>
    </font>
    <font>
      <sz val="22"/>
      <name val="HY견명조"/>
      <family val="1"/>
    </font>
    <font>
      <b/>
      <sz val="16.5"/>
      <name val="바탕체"/>
      <family val="1"/>
    </font>
    <font>
      <u val="single"/>
      <sz val="12"/>
      <color indexed="12"/>
      <name val="바탕체"/>
      <family val="1"/>
    </font>
    <font>
      <u val="single"/>
      <sz val="12"/>
      <color indexed="36"/>
      <name val="바탕체"/>
      <family val="1"/>
    </font>
    <font>
      <sz val="9"/>
      <name val="굴림체"/>
      <family val="3"/>
    </font>
    <font>
      <sz val="18"/>
      <name val="돋움체"/>
      <family val="3"/>
    </font>
  </fonts>
  <fills count="2">
    <fill>
      <patternFill/>
    </fill>
    <fill>
      <patternFill patternType="gray125"/>
    </fill>
  </fills>
  <borders count="7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>
        <color indexed="63"/>
      </right>
      <top style="hair"/>
      <bottom style="double"/>
    </border>
    <border>
      <left style="hair"/>
      <right style="thin"/>
      <top style="hair"/>
      <bottom style="double"/>
    </border>
    <border>
      <left style="hair"/>
      <right style="medium"/>
      <top style="hair"/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>
        <color indexed="63"/>
      </left>
      <right style="hair"/>
      <top style="hair"/>
      <bottom style="double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 style="thin"/>
      <right style="hair"/>
      <top style="hair"/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medium"/>
      <right style="hair"/>
      <top style="hair"/>
      <bottom style="double"/>
    </border>
    <border>
      <left style="medium"/>
      <right style="thin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79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3" fontId="0" fillId="0" borderId="1" xfId="0" applyNumberFormat="1" applyBorder="1" applyAlignment="1">
      <alignment vertical="center"/>
    </xf>
    <xf numFmtId="185" fontId="0" fillId="0" borderId="2" xfId="0" applyNumberFormat="1" applyBorder="1" applyAlignment="1">
      <alignment vertical="center"/>
    </xf>
    <xf numFmtId="188" fontId="0" fillId="0" borderId="2" xfId="0" applyNumberForma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3" fontId="0" fillId="0" borderId="5" xfId="0" applyNumberFormat="1" applyBorder="1" applyAlignment="1">
      <alignment vertical="center"/>
    </xf>
    <xf numFmtId="185" fontId="0" fillId="0" borderId="6" xfId="0" applyNumberFormat="1" applyBorder="1" applyAlignment="1">
      <alignment vertical="center"/>
    </xf>
    <xf numFmtId="188" fontId="0" fillId="0" borderId="6" xfId="0" applyNumberFormat="1" applyBorder="1" applyAlignment="1">
      <alignment vertical="center"/>
    </xf>
    <xf numFmtId="3" fontId="0" fillId="0" borderId="7" xfId="0" applyNumberFormat="1" applyBorder="1" applyAlignment="1">
      <alignment vertical="center"/>
    </xf>
    <xf numFmtId="185" fontId="0" fillId="0" borderId="4" xfId="0" applyNumberFormat="1" applyBorder="1" applyAlignment="1">
      <alignment vertical="center"/>
    </xf>
    <xf numFmtId="188" fontId="0" fillId="0" borderId="4" xfId="0" applyNumberFormat="1" applyBorder="1" applyAlignment="1">
      <alignment vertical="center"/>
    </xf>
    <xf numFmtId="3" fontId="0" fillId="0" borderId="8" xfId="0" applyNumberFormat="1" applyBorder="1" applyAlignment="1">
      <alignment vertical="center"/>
    </xf>
    <xf numFmtId="185" fontId="0" fillId="0" borderId="9" xfId="0" applyNumberFormat="1" applyBorder="1" applyAlignment="1">
      <alignment vertical="center"/>
    </xf>
    <xf numFmtId="188" fontId="0" fillId="0" borderId="9" xfId="0" applyNumberFormat="1" applyBorder="1" applyAlignment="1">
      <alignment vertical="center"/>
    </xf>
    <xf numFmtId="3" fontId="0" fillId="0" borderId="10" xfId="0" applyNumberFormat="1" applyBorder="1" applyAlignment="1">
      <alignment vertical="center"/>
    </xf>
    <xf numFmtId="185" fontId="0" fillId="0" borderId="11" xfId="0" applyNumberFormat="1" applyBorder="1" applyAlignment="1">
      <alignment vertical="center"/>
    </xf>
    <xf numFmtId="188" fontId="0" fillId="0" borderId="11" xfId="0" applyNumberFormat="1" applyBorder="1" applyAlignment="1">
      <alignment vertical="center"/>
    </xf>
    <xf numFmtId="3" fontId="0" fillId="0" borderId="12" xfId="0" applyNumberFormat="1" applyBorder="1" applyAlignment="1">
      <alignment vertical="center"/>
    </xf>
    <xf numFmtId="185" fontId="0" fillId="0" borderId="13" xfId="0" applyNumberFormat="1" applyBorder="1" applyAlignment="1">
      <alignment vertical="center"/>
    </xf>
    <xf numFmtId="188" fontId="0" fillId="0" borderId="13" xfId="0" applyNumberFormat="1" applyBorder="1" applyAlignment="1">
      <alignment vertical="center"/>
    </xf>
    <xf numFmtId="0" fontId="0" fillId="0" borderId="6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187" fontId="0" fillId="0" borderId="10" xfId="0" applyNumberFormat="1" applyBorder="1" applyAlignment="1">
      <alignment horizontal="right" vertical="center"/>
    </xf>
    <xf numFmtId="187" fontId="0" fillId="0" borderId="1" xfId="0" applyNumberFormat="1" applyBorder="1" applyAlignment="1">
      <alignment horizontal="right" vertical="center"/>
    </xf>
    <xf numFmtId="187" fontId="0" fillId="0" borderId="8" xfId="0" applyNumberFormat="1" applyBorder="1" applyAlignment="1">
      <alignment horizontal="right" vertical="center"/>
    </xf>
    <xf numFmtId="187" fontId="0" fillId="0" borderId="5" xfId="0" applyNumberFormat="1" applyBorder="1" applyAlignment="1">
      <alignment horizontal="right" vertical="center"/>
    </xf>
    <xf numFmtId="187" fontId="0" fillId="0" borderId="7" xfId="0" applyNumberFormat="1" applyBorder="1" applyAlignment="1">
      <alignment horizontal="right" vertical="center"/>
    </xf>
    <xf numFmtId="187" fontId="0" fillId="0" borderId="12" xfId="0" applyNumberFormat="1" applyBorder="1" applyAlignment="1">
      <alignment horizontal="right" vertical="center"/>
    </xf>
    <xf numFmtId="3" fontId="0" fillId="0" borderId="22" xfId="0" applyNumberFormat="1" applyBorder="1" applyAlignment="1">
      <alignment vertical="center"/>
    </xf>
    <xf numFmtId="185" fontId="0" fillId="0" borderId="23" xfId="0" applyNumberFormat="1" applyBorder="1" applyAlignment="1">
      <alignment vertical="center"/>
    </xf>
    <xf numFmtId="187" fontId="0" fillId="0" borderId="22" xfId="0" applyNumberFormat="1" applyBorder="1" applyAlignment="1">
      <alignment horizontal="right" vertical="center"/>
    </xf>
    <xf numFmtId="188" fontId="0" fillId="0" borderId="23" xfId="0" applyNumberFormat="1" applyBorder="1" applyAlignment="1">
      <alignment vertical="center"/>
    </xf>
    <xf numFmtId="0" fontId="0" fillId="0" borderId="24" xfId="0" applyBorder="1" applyAlignment="1">
      <alignment horizontal="left" vertical="center"/>
    </xf>
    <xf numFmtId="3" fontId="0" fillId="0" borderId="25" xfId="0" applyNumberFormat="1" applyBorder="1" applyAlignment="1">
      <alignment vertical="center"/>
    </xf>
    <xf numFmtId="185" fontId="0" fillId="0" borderId="26" xfId="0" applyNumberFormat="1" applyBorder="1" applyAlignment="1">
      <alignment vertical="center"/>
    </xf>
    <xf numFmtId="187" fontId="0" fillId="0" borderId="25" xfId="0" applyNumberFormat="1" applyBorder="1" applyAlignment="1">
      <alignment horizontal="right" vertical="center"/>
    </xf>
    <xf numFmtId="188" fontId="0" fillId="0" borderId="26" xfId="0" applyNumberFormat="1" applyBorder="1" applyAlignment="1">
      <alignment vertical="center"/>
    </xf>
    <xf numFmtId="0" fontId="0" fillId="0" borderId="27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6" xfId="0" applyFont="1" applyBorder="1" applyAlignment="1">
      <alignment horizontal="left" vertical="center"/>
    </xf>
    <xf numFmtId="187" fontId="0" fillId="0" borderId="5" xfId="17" applyNumberForma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181" fontId="0" fillId="0" borderId="0" xfId="17" applyAlignment="1">
      <alignment vertical="center"/>
    </xf>
    <xf numFmtId="0" fontId="0" fillId="0" borderId="0" xfId="0" applyAlignment="1">
      <alignment horizontal="center" vertical="center"/>
    </xf>
    <xf numFmtId="181" fontId="0" fillId="0" borderId="0" xfId="17" applyFont="1" applyAlignment="1">
      <alignment/>
    </xf>
    <xf numFmtId="181" fontId="4" fillId="0" borderId="0" xfId="17" applyFont="1" applyAlignment="1">
      <alignment/>
    </xf>
    <xf numFmtId="181" fontId="0" fillId="0" borderId="0" xfId="17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181" fontId="11" fillId="0" borderId="35" xfId="17" applyFont="1" applyBorder="1" applyAlignment="1">
      <alignment vertical="center"/>
    </xf>
    <xf numFmtId="181" fontId="11" fillId="0" borderId="19" xfId="17" applyFont="1" applyBorder="1" applyAlignment="1">
      <alignment vertical="center"/>
    </xf>
    <xf numFmtId="2" fontId="11" fillId="0" borderId="36" xfId="0" applyNumberFormat="1" applyFont="1" applyBorder="1" applyAlignment="1">
      <alignment vertical="center"/>
    </xf>
    <xf numFmtId="181" fontId="11" fillId="0" borderId="37" xfId="17" applyFont="1" applyBorder="1" applyAlignment="1">
      <alignment vertical="center"/>
    </xf>
    <xf numFmtId="2" fontId="11" fillId="0" borderId="38" xfId="0" applyNumberFormat="1" applyFont="1" applyBorder="1" applyAlignment="1">
      <alignment vertical="center"/>
    </xf>
    <xf numFmtId="181" fontId="11" fillId="0" borderId="39" xfId="17" applyFont="1" applyBorder="1" applyAlignment="1">
      <alignment vertical="center"/>
    </xf>
    <xf numFmtId="187" fontId="11" fillId="0" borderId="39" xfId="0" applyNumberFormat="1" applyFont="1" applyBorder="1" applyAlignment="1">
      <alignment vertical="center"/>
    </xf>
    <xf numFmtId="187" fontId="11" fillId="0" borderId="39" xfId="0" applyNumberFormat="1" applyFont="1" applyBorder="1" applyAlignment="1">
      <alignment horizontal="right" vertical="center"/>
    </xf>
    <xf numFmtId="2" fontId="11" fillId="0" borderId="40" xfId="0" applyNumberFormat="1" applyFont="1" applyBorder="1" applyAlignment="1">
      <alignment vertical="center"/>
    </xf>
    <xf numFmtId="0" fontId="11" fillId="0" borderId="41" xfId="0" applyFont="1" applyBorder="1" applyAlignment="1">
      <alignment horizontal="center" vertical="center"/>
    </xf>
    <xf numFmtId="0" fontId="11" fillId="0" borderId="39" xfId="0" applyFont="1" applyBorder="1" applyAlignment="1">
      <alignment horizontal="left" vertical="center"/>
    </xf>
    <xf numFmtId="0" fontId="11" fillId="0" borderId="42" xfId="0" applyFont="1" applyBorder="1" applyAlignment="1">
      <alignment horizontal="left" vertical="center"/>
    </xf>
    <xf numFmtId="0" fontId="11" fillId="0" borderId="42" xfId="0" applyFont="1" applyBorder="1" applyAlignment="1">
      <alignment horizontal="center" vertical="center"/>
    </xf>
    <xf numFmtId="0" fontId="11" fillId="0" borderId="43" xfId="0" applyFont="1" applyBorder="1" applyAlignment="1">
      <alignment horizontal="left" vertical="center"/>
    </xf>
    <xf numFmtId="181" fontId="11" fillId="0" borderId="43" xfId="17" applyFont="1" applyBorder="1" applyAlignment="1">
      <alignment vertical="center"/>
    </xf>
    <xf numFmtId="187" fontId="11" fillId="0" borderId="43" xfId="0" applyNumberFormat="1" applyFont="1" applyBorder="1" applyAlignment="1">
      <alignment vertical="center"/>
    </xf>
    <xf numFmtId="2" fontId="11" fillId="0" borderId="44" xfId="0" applyNumberFormat="1" applyFont="1" applyBorder="1" applyAlignment="1">
      <alignment vertical="center"/>
    </xf>
    <xf numFmtId="187" fontId="11" fillId="0" borderId="43" xfId="0" applyNumberFormat="1" applyFont="1" applyBorder="1" applyAlignment="1">
      <alignment horizontal="right" vertical="center"/>
    </xf>
    <xf numFmtId="2" fontId="11" fillId="0" borderId="45" xfId="0" applyNumberFormat="1" applyFont="1" applyBorder="1" applyAlignment="1">
      <alignment vertical="center"/>
    </xf>
    <xf numFmtId="181" fontId="11" fillId="0" borderId="36" xfId="17" applyFont="1" applyBorder="1" applyAlignment="1">
      <alignment vertical="center"/>
    </xf>
    <xf numFmtId="2" fontId="11" fillId="0" borderId="46" xfId="0" applyNumberFormat="1" applyFont="1" applyBorder="1" applyAlignment="1">
      <alignment vertical="center"/>
    </xf>
    <xf numFmtId="2" fontId="11" fillId="0" borderId="47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181" fontId="11" fillId="0" borderId="36" xfId="17" applyFont="1" applyBorder="1" applyAlignment="1">
      <alignment horizontal="center" vertical="center"/>
    </xf>
    <xf numFmtId="2" fontId="11" fillId="0" borderId="36" xfId="0" applyNumberFormat="1" applyFont="1" applyBorder="1" applyAlignment="1">
      <alignment horizontal="center" vertical="center"/>
    </xf>
    <xf numFmtId="2" fontId="11" fillId="0" borderId="46" xfId="0" applyNumberFormat="1" applyFont="1" applyBorder="1" applyAlignment="1">
      <alignment horizontal="center" vertical="center"/>
    </xf>
    <xf numFmtId="0" fontId="11" fillId="0" borderId="41" xfId="0" applyFont="1" applyBorder="1" applyAlignment="1">
      <alignment vertical="center"/>
    </xf>
    <xf numFmtId="0" fontId="11" fillId="0" borderId="48" xfId="0" applyFont="1" applyBorder="1" applyAlignment="1">
      <alignment vertical="center"/>
    </xf>
    <xf numFmtId="181" fontId="11" fillId="0" borderId="44" xfId="17" applyFont="1" applyBorder="1" applyAlignment="1">
      <alignment vertical="center"/>
    </xf>
    <xf numFmtId="2" fontId="11" fillId="0" borderId="44" xfId="0" applyNumberFormat="1" applyFont="1" applyBorder="1" applyAlignment="1">
      <alignment horizontal="center" vertical="center"/>
    </xf>
    <xf numFmtId="2" fontId="11" fillId="0" borderId="47" xfId="0" applyNumberFormat="1" applyFont="1" applyBorder="1" applyAlignment="1">
      <alignment horizontal="center" vertical="center"/>
    </xf>
    <xf numFmtId="181" fontId="11" fillId="0" borderId="0" xfId="17" applyFont="1" applyAlignment="1">
      <alignment/>
    </xf>
    <xf numFmtId="181" fontId="11" fillId="0" borderId="0" xfId="17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181" fontId="11" fillId="0" borderId="0" xfId="17" applyFont="1" applyAlignment="1">
      <alignment vertical="center"/>
    </xf>
    <xf numFmtId="181" fontId="0" fillId="0" borderId="0" xfId="17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81" fontId="0" fillId="0" borderId="0" xfId="17" applyFont="1" applyAlignment="1">
      <alignment vertical="center"/>
    </xf>
    <xf numFmtId="0" fontId="0" fillId="0" borderId="0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49" xfId="0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11" fillId="0" borderId="51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1" fillId="0" borderId="42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0" fontId="0" fillId="0" borderId="55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2" fontId="11" fillId="0" borderId="56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57" xfId="0" applyFont="1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181" fontId="11" fillId="0" borderId="58" xfId="17" applyFont="1" applyBorder="1" applyAlignment="1">
      <alignment horizontal="center" vertical="center"/>
    </xf>
    <xf numFmtId="181" fontId="11" fillId="0" borderId="59" xfId="17" applyFont="1" applyBorder="1" applyAlignment="1">
      <alignment horizontal="center" vertical="center"/>
    </xf>
    <xf numFmtId="181" fontId="11" fillId="0" borderId="60" xfId="17" applyFont="1" applyBorder="1" applyAlignment="1">
      <alignment horizontal="center" vertical="center"/>
    </xf>
    <xf numFmtId="181" fontId="11" fillId="0" borderId="61" xfId="17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1" fillId="0" borderId="64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181" fontId="11" fillId="0" borderId="29" xfId="17" applyFont="1" applyBorder="1" applyAlignment="1">
      <alignment horizontal="center" vertical="center"/>
    </xf>
    <xf numFmtId="181" fontId="11" fillId="0" borderId="53" xfId="17" applyFont="1" applyBorder="1" applyAlignment="1">
      <alignment horizontal="center" vertical="center"/>
    </xf>
    <xf numFmtId="0" fontId="11" fillId="0" borderId="42" xfId="0" applyFont="1" applyBorder="1" applyAlignment="1">
      <alignment horizontal="left" vertical="center"/>
    </xf>
    <xf numFmtId="0" fontId="11" fillId="0" borderId="39" xfId="0" applyFont="1" applyBorder="1" applyAlignment="1">
      <alignment horizontal="left" vertical="center"/>
    </xf>
    <xf numFmtId="0" fontId="11" fillId="0" borderId="48" xfId="0" applyFont="1" applyBorder="1" applyAlignment="1">
      <alignment horizontal="center" vertical="center"/>
    </xf>
    <xf numFmtId="0" fontId="11" fillId="0" borderId="65" xfId="0" applyFont="1" applyBorder="1" applyAlignment="1">
      <alignment horizontal="center" vertical="center"/>
    </xf>
    <xf numFmtId="0" fontId="11" fillId="0" borderId="66" xfId="0" applyFont="1" applyBorder="1" applyAlignment="1">
      <alignment horizontal="center" vertical="center"/>
    </xf>
    <xf numFmtId="0" fontId="11" fillId="0" borderId="67" xfId="0" applyFont="1" applyBorder="1" applyAlignment="1">
      <alignment horizontal="center" vertical="center"/>
    </xf>
    <xf numFmtId="0" fontId="11" fillId="0" borderId="68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7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71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72" xfId="0" applyBorder="1" applyAlignment="1">
      <alignment horizontal="left" vertical="center"/>
    </xf>
    <xf numFmtId="0" fontId="0" fillId="0" borderId="73" xfId="0" applyBorder="1" applyAlignment="1">
      <alignment horizontal="left" vertical="center"/>
    </xf>
    <xf numFmtId="0" fontId="0" fillId="0" borderId="74" xfId="0" applyBorder="1" applyAlignment="1">
      <alignment horizontal="left" vertical="center"/>
    </xf>
    <xf numFmtId="0" fontId="0" fillId="0" borderId="75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76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3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Percent" xfId="15"/>
    <cellStyle name="Comma" xfId="16"/>
    <cellStyle name="Comma [0]" xfId="17"/>
    <cellStyle name="Followed Hyperlink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showGridLines="0" showZeros="0" tabSelected="1" workbookViewId="0" topLeftCell="A1">
      <pane xSplit="2" ySplit="7" topLeftCell="C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2" sqref="D2"/>
    </sheetView>
  </sheetViews>
  <sheetFormatPr defaultColWidth="9.00390625" defaultRowHeight="14.25"/>
  <cols>
    <col min="1" max="1" width="1.75390625" style="3" customWidth="1"/>
    <col min="2" max="2" width="17.25390625" style="3" customWidth="1"/>
    <col min="3" max="3" width="14.125" style="64" customWidth="1"/>
    <col min="4" max="4" width="13.875" style="66" customWidth="1"/>
    <col min="5" max="5" width="7.875" style="63" customWidth="1"/>
    <col min="6" max="6" width="13.50390625" style="62" customWidth="1"/>
    <col min="7" max="7" width="7.125" style="63" customWidth="1"/>
    <col min="8" max="8" width="12.50390625" style="62" customWidth="1"/>
    <col min="9" max="9" width="7.75390625" style="63" customWidth="1"/>
    <col min="10" max="16384" width="9.00390625" style="56" customWidth="1"/>
  </cols>
  <sheetData>
    <row r="1" spans="1:9" ht="22.5">
      <c r="A1" s="134" t="s">
        <v>162</v>
      </c>
      <c r="B1" s="134"/>
      <c r="C1" s="134"/>
      <c r="D1" s="134"/>
      <c r="E1" s="134"/>
      <c r="F1" s="134"/>
      <c r="G1" s="134"/>
      <c r="H1" s="134"/>
      <c r="I1" s="134"/>
    </row>
    <row r="2" spans="1:9" ht="22.5">
      <c r="A2" s="132"/>
      <c r="B2" s="132"/>
      <c r="C2" s="132"/>
      <c r="D2" s="132"/>
      <c r="E2" s="132"/>
      <c r="F2" s="132"/>
      <c r="G2" s="132"/>
      <c r="H2" s="132"/>
      <c r="I2" s="132"/>
    </row>
    <row r="3" ht="16.5" customHeight="1"/>
    <row r="4" spans="1:9" s="113" customFormat="1" ht="15" customHeight="1" thickBot="1">
      <c r="A4" s="96" t="s">
        <v>163</v>
      </c>
      <c r="B4" s="1"/>
      <c r="C4" s="65"/>
      <c r="D4" s="110"/>
      <c r="E4" s="111"/>
      <c r="F4" s="112"/>
      <c r="G4" s="111"/>
      <c r="H4" s="133" t="s">
        <v>0</v>
      </c>
      <c r="I4" s="133"/>
    </row>
    <row r="5" spans="1:9" s="70" customFormat="1" ht="37.5" customHeight="1">
      <c r="A5" s="139" t="s">
        <v>119</v>
      </c>
      <c r="B5" s="140"/>
      <c r="C5" s="137" t="s">
        <v>120</v>
      </c>
      <c r="D5" s="143" t="s">
        <v>121</v>
      </c>
      <c r="E5" s="67"/>
      <c r="F5" s="135" t="s">
        <v>122</v>
      </c>
      <c r="G5" s="68"/>
      <c r="H5" s="135" t="s">
        <v>123</v>
      </c>
      <c r="I5" s="69"/>
    </row>
    <row r="6" spans="1:9" s="70" customFormat="1" ht="37.5" customHeight="1" thickBot="1">
      <c r="A6" s="141"/>
      <c r="B6" s="142"/>
      <c r="C6" s="138"/>
      <c r="D6" s="144"/>
      <c r="E6" s="71" t="s">
        <v>2</v>
      </c>
      <c r="F6" s="136"/>
      <c r="G6" s="72" t="s">
        <v>2</v>
      </c>
      <c r="H6" s="136"/>
      <c r="I6" s="73" t="s">
        <v>124</v>
      </c>
    </row>
    <row r="7" spans="1:9" s="70" customFormat="1" ht="38.25" customHeight="1" thickTop="1">
      <c r="A7" s="149" t="s">
        <v>112</v>
      </c>
      <c r="B7" s="150"/>
      <c r="C7" s="93">
        <f>SUM(C8,C21,C24,C26,C28)</f>
        <v>319703537</v>
      </c>
      <c r="D7" s="98">
        <f>SUM(D8,D21,D24,D26,D28)</f>
        <v>262354282</v>
      </c>
      <c r="E7" s="99">
        <f>D7/C7*100</f>
        <v>82.06173896662268</v>
      </c>
      <c r="F7" s="98">
        <f>SUM(F8,F21,F24,F26,F28)</f>
        <v>38422668</v>
      </c>
      <c r="G7" s="99">
        <f>F7/C7*100</f>
        <v>12.018217990500368</v>
      </c>
      <c r="H7" s="98">
        <f>SUM(H8,H21,H24,H26,H28)</f>
        <v>18926587</v>
      </c>
      <c r="I7" s="131">
        <f>H7/C7*100</f>
        <v>5.920043042876939</v>
      </c>
    </row>
    <row r="8" spans="1:9" s="70" customFormat="1" ht="38.25" customHeight="1">
      <c r="A8" s="151" t="s">
        <v>114</v>
      </c>
      <c r="B8" s="152"/>
      <c r="C8" s="79">
        <f>'세출총괄표(사업예산) (일반)'!C7+'세출총괄표(사업예산) (특별)'!C7</f>
        <v>237211062</v>
      </c>
      <c r="D8" s="79">
        <f>'세출총괄표(사업예산) (일반)'!D7+'세출총괄표(사업예산) (특별)'!D7</f>
        <v>186951549</v>
      </c>
      <c r="E8" s="99">
        <f aca="true" t="shared" si="0" ref="E8:E39">D8/C8*100</f>
        <v>78.81232326340665</v>
      </c>
      <c r="F8" s="79">
        <f>'세출총괄표(사업예산) (일반)'!F7+'세출총괄표(사업예산) (특별)'!F7</f>
        <v>36432196</v>
      </c>
      <c r="G8" s="99">
        <f aca="true" t="shared" si="1" ref="G8:G39">F8/C8*100</f>
        <v>15.358556929356018</v>
      </c>
      <c r="H8" s="79">
        <f>'세출총괄표(사업예산) (일반)'!H7+'세출총괄표(사업예산) (특별)'!H7</f>
        <v>13827317</v>
      </c>
      <c r="I8" s="100">
        <f aca="true" t="shared" si="2" ref="I8:I39">H8/C8*100</f>
        <v>5.82911980723732</v>
      </c>
    </row>
    <row r="9" spans="1:9" s="70" customFormat="1" ht="38.25" customHeight="1">
      <c r="A9" s="101"/>
      <c r="B9" s="84" t="s">
        <v>125</v>
      </c>
      <c r="C9" s="79">
        <f>'세출총괄표(사업예산) (일반)'!C8+'세출총괄표(사업예산) (특별)'!C8</f>
        <v>9293065</v>
      </c>
      <c r="D9" s="79">
        <f>'세출총괄표(사업예산) (일반)'!D8+'세출총괄표(사업예산) (특별)'!D8</f>
        <v>9084057</v>
      </c>
      <c r="E9" s="99">
        <f t="shared" si="0"/>
        <v>97.75092501774174</v>
      </c>
      <c r="F9" s="79">
        <f>'세출총괄표(사업예산) (일반)'!F8+'세출총괄표(사업예산) (특별)'!F8</f>
        <v>55008</v>
      </c>
      <c r="G9" s="99">
        <f t="shared" si="1"/>
        <v>0.5919252690043597</v>
      </c>
      <c r="H9" s="79">
        <f>'세출총괄표(사업예산) (일반)'!H8+'세출총괄표(사업예산) (특별)'!H8</f>
        <v>154000</v>
      </c>
      <c r="I9" s="100">
        <f t="shared" si="2"/>
        <v>1.6571497132539157</v>
      </c>
    </row>
    <row r="10" spans="1:9" s="70" customFormat="1" ht="38.25" customHeight="1">
      <c r="A10" s="102"/>
      <c r="B10" s="84" t="s">
        <v>126</v>
      </c>
      <c r="C10" s="79">
        <f>'세출총괄표(사업예산) (일반)'!C9+'세출총괄표(사업예산) (특별)'!C9</f>
        <v>12933298</v>
      </c>
      <c r="D10" s="79">
        <f>'세출총괄표(사업예산) (일반)'!D9+'세출총괄표(사업예산) (특별)'!D9</f>
        <v>12475629</v>
      </c>
      <c r="E10" s="99">
        <f t="shared" si="0"/>
        <v>96.46131249740012</v>
      </c>
      <c r="F10" s="79">
        <f>'세출총괄표(사업예산) (일반)'!F9+'세출총괄표(사업예산) (특별)'!F9</f>
        <v>31380</v>
      </c>
      <c r="G10" s="99">
        <f t="shared" si="1"/>
        <v>0.24262952883324887</v>
      </c>
      <c r="H10" s="79">
        <f>'세출총괄표(사업예산) (일반)'!H9+'세출총괄표(사업예산) (특별)'!H9</f>
        <v>426289</v>
      </c>
      <c r="I10" s="100">
        <f t="shared" si="2"/>
        <v>3.2960579737666293</v>
      </c>
    </row>
    <row r="11" spans="1:9" s="70" customFormat="1" ht="38.25" customHeight="1">
      <c r="A11" s="102"/>
      <c r="B11" s="84" t="s">
        <v>127</v>
      </c>
      <c r="C11" s="79">
        <f>'세출총괄표(사업예산) (일반)'!C10+'세출총괄표(사업예산) (특별)'!C10</f>
        <v>42041090</v>
      </c>
      <c r="D11" s="79">
        <f>'세출총괄표(사업예산) (일반)'!D10+'세출총괄표(사업예산) (특별)'!D10</f>
        <v>6218213</v>
      </c>
      <c r="E11" s="99">
        <f t="shared" si="0"/>
        <v>14.790798716208355</v>
      </c>
      <c r="F11" s="79">
        <f>'세출총괄표(사업예산) (일반)'!F10+'세출총괄표(사업예산) (특별)'!F10</f>
        <v>35822874</v>
      </c>
      <c r="G11" s="99">
        <f t="shared" si="1"/>
        <v>85.20919414791577</v>
      </c>
      <c r="H11" s="79">
        <f>'세출총괄표(사업예산) (일반)'!H10+'세출총괄표(사업예산) (특별)'!H10</f>
        <v>3</v>
      </c>
      <c r="I11" s="100">
        <f t="shared" si="2"/>
        <v>7.135875877623534E-06</v>
      </c>
    </row>
    <row r="12" spans="1:9" s="70" customFormat="1" ht="38.25" customHeight="1">
      <c r="A12" s="102"/>
      <c r="B12" s="84" t="s">
        <v>128</v>
      </c>
      <c r="C12" s="79">
        <f>'세출총괄표(사업예산) (일반)'!C11+'세출총괄표(사업예산) (특별)'!C11</f>
        <v>1984376</v>
      </c>
      <c r="D12" s="79">
        <f>'세출총괄표(사업예산) (일반)'!D11+'세출총괄표(사업예산) (특별)'!D11</f>
        <v>1919534</v>
      </c>
      <c r="E12" s="99">
        <f t="shared" si="0"/>
        <v>96.73237330022133</v>
      </c>
      <c r="F12" s="79">
        <f>'세출총괄표(사업예산) (일반)'!F11+'세출총괄표(사업예산) (특별)'!F11</f>
        <v>64842</v>
      </c>
      <c r="G12" s="99">
        <f t="shared" si="1"/>
        <v>3.267626699778671</v>
      </c>
      <c r="H12" s="79">
        <f>'세출총괄표(사업예산) (일반)'!H11+'세출총괄표(사업예산) (특별)'!H11</f>
        <v>0</v>
      </c>
      <c r="I12" s="100">
        <f t="shared" si="2"/>
        <v>0</v>
      </c>
    </row>
    <row r="13" spans="1:9" s="70" customFormat="1" ht="38.25" customHeight="1">
      <c r="A13" s="102"/>
      <c r="B13" s="84" t="s">
        <v>129</v>
      </c>
      <c r="C13" s="79">
        <f>'세출총괄표(사업예산) (일반)'!C12+'세출총괄표(사업예산) (특별)'!C12</f>
        <v>1235492</v>
      </c>
      <c r="D13" s="79">
        <f>'세출총괄표(사업예산) (일반)'!D12+'세출총괄표(사업예산) (특별)'!D12</f>
        <v>1190116</v>
      </c>
      <c r="E13" s="99">
        <f t="shared" si="0"/>
        <v>96.32729309457285</v>
      </c>
      <c r="F13" s="79">
        <f>'세출총괄표(사업예산) (일반)'!F12+'세출총괄표(사업예산) (특별)'!F12</f>
        <v>45376</v>
      </c>
      <c r="G13" s="99">
        <f t="shared" si="1"/>
        <v>3.67270690542715</v>
      </c>
      <c r="H13" s="79">
        <f>'세출총괄표(사업예산) (일반)'!H12+'세출총괄표(사업예산) (특별)'!H12</f>
        <v>0</v>
      </c>
      <c r="I13" s="100">
        <f t="shared" si="2"/>
        <v>0</v>
      </c>
    </row>
    <row r="14" spans="1:9" s="70" customFormat="1" ht="38.25" customHeight="1">
      <c r="A14" s="102"/>
      <c r="B14" s="84" t="s">
        <v>130</v>
      </c>
      <c r="C14" s="79">
        <f>'세출총괄표(사업예산) (일반)'!C13+'세출총괄표(사업예산) (특별)'!C13</f>
        <v>25188515</v>
      </c>
      <c r="D14" s="79">
        <f>'세출총괄표(사업예산) (일반)'!D13+'세출총괄표(사업예산) (특별)'!D13</f>
        <v>24851471</v>
      </c>
      <c r="E14" s="99">
        <f t="shared" si="0"/>
        <v>98.66191397150645</v>
      </c>
      <c r="F14" s="79">
        <f>'세출총괄표(사업예산) (일반)'!F13+'세출총괄표(사업예산) (특별)'!F13</f>
        <v>37044</v>
      </c>
      <c r="G14" s="99">
        <f t="shared" si="1"/>
        <v>0.14706702638087238</v>
      </c>
      <c r="H14" s="79">
        <f>'세출총괄표(사업예산) (일반)'!H13+'세출총괄표(사업예산) (특별)'!H13</f>
        <v>300000</v>
      </c>
      <c r="I14" s="100">
        <f t="shared" si="2"/>
        <v>1.1910190021126692</v>
      </c>
    </row>
    <row r="15" spans="1:9" s="70" customFormat="1" ht="38.25" customHeight="1">
      <c r="A15" s="102"/>
      <c r="B15" s="84" t="s">
        <v>131</v>
      </c>
      <c r="C15" s="79">
        <f>'세출총괄표(사업예산) (일반)'!C14+'세출총괄표(사업예산) (특별)'!C14</f>
        <v>32337947</v>
      </c>
      <c r="D15" s="79">
        <f>'세출총괄표(사업예산) (일반)'!D14+'세출총괄표(사업예산) (특별)'!D14</f>
        <v>32147929</v>
      </c>
      <c r="E15" s="99">
        <f t="shared" si="0"/>
        <v>99.41239930908415</v>
      </c>
      <c r="F15" s="79">
        <f>'세출총괄표(사업예산) (일반)'!F14+'세출총괄표(사업예산) (특별)'!F14</f>
        <v>90018</v>
      </c>
      <c r="G15" s="99">
        <f t="shared" si="1"/>
        <v>0.27836646525520004</v>
      </c>
      <c r="H15" s="79">
        <f>'세출총괄표(사업예산) (일반)'!H14+'세출총괄표(사업예산) (특별)'!H14</f>
        <v>100000</v>
      </c>
      <c r="I15" s="100">
        <f t="shared" si="2"/>
        <v>0.3092342256606457</v>
      </c>
    </row>
    <row r="16" spans="1:9" s="70" customFormat="1" ht="38.25" customHeight="1">
      <c r="A16" s="102"/>
      <c r="B16" s="84" t="s">
        <v>132</v>
      </c>
      <c r="C16" s="79">
        <f>'세출총괄표(사업예산) (일반)'!C15+'세출총괄표(사업예산) (특별)'!C15</f>
        <v>5861866</v>
      </c>
      <c r="D16" s="79">
        <f>'세출총괄표(사업예산) (일반)'!D15+'세출총괄표(사업예산) (특별)'!D15</f>
        <v>5524823</v>
      </c>
      <c r="E16" s="99">
        <f t="shared" si="0"/>
        <v>94.2502438643258</v>
      </c>
      <c r="F16" s="79">
        <f>'세출총괄표(사업예산) (일반)'!F15+'세출총괄표(사업예산) (특별)'!F15</f>
        <v>152382</v>
      </c>
      <c r="G16" s="99">
        <f t="shared" si="1"/>
        <v>2.59954765257343</v>
      </c>
      <c r="H16" s="79">
        <f>'세출총괄표(사업예산) (일반)'!H15+'세출총괄표(사업예산) (특별)'!H15</f>
        <v>184661</v>
      </c>
      <c r="I16" s="100">
        <f t="shared" si="2"/>
        <v>3.1502084831007733</v>
      </c>
    </row>
    <row r="17" spans="1:9" s="70" customFormat="1" ht="38.25" customHeight="1">
      <c r="A17" s="102"/>
      <c r="B17" s="84" t="s">
        <v>133</v>
      </c>
      <c r="C17" s="79">
        <f>'세출총괄표(사업예산) (일반)'!C16+'세출총괄표(사업예산) (특별)'!C16</f>
        <v>30515086</v>
      </c>
      <c r="D17" s="79">
        <f>'세출총괄표(사업예산) (일반)'!D16+'세출총괄표(사업예산) (특별)'!D16</f>
        <v>19913855</v>
      </c>
      <c r="E17" s="99">
        <f t="shared" si="0"/>
        <v>65.25904924534703</v>
      </c>
      <c r="F17" s="79">
        <f>'세출총괄표(사업예산) (일반)'!F16+'세출총괄표(사업예산) (특별)'!F16</f>
        <v>35634</v>
      </c>
      <c r="G17" s="99">
        <f t="shared" si="1"/>
        <v>0.11677502727667226</v>
      </c>
      <c r="H17" s="79">
        <f>'세출총괄표(사업예산) (일반)'!H16+'세출총괄표(사업예산) (특별)'!H16</f>
        <v>10565597</v>
      </c>
      <c r="I17" s="100">
        <f t="shared" si="2"/>
        <v>34.62417572737629</v>
      </c>
    </row>
    <row r="18" spans="1:9" s="70" customFormat="1" ht="38.25" customHeight="1">
      <c r="A18" s="102"/>
      <c r="B18" s="84" t="s">
        <v>134</v>
      </c>
      <c r="C18" s="79">
        <f>'세출총괄표(사업예산) (일반)'!C17+'세출총괄표(사업예산) (특별)'!C17</f>
        <v>33177909</v>
      </c>
      <c r="D18" s="79">
        <f>'세출총괄표(사업예산) (일반)'!D17+'세출총괄표(사업예산) (특별)'!D18</f>
        <v>33042148</v>
      </c>
      <c r="E18" s="99">
        <f t="shared" si="0"/>
        <v>99.59080905309614</v>
      </c>
      <c r="F18" s="79">
        <f>'세출총괄표(사업예산) (일반)'!F17+'세출총괄표(사업예산) (특별)'!F17</f>
        <v>38994</v>
      </c>
      <c r="G18" s="99">
        <f t="shared" si="1"/>
        <v>0.11753001070682302</v>
      </c>
      <c r="H18" s="79">
        <f>'세출총괄표(사업예산) (일반)'!H17+'세출총괄표(사업예산) (특별)'!H17</f>
        <v>96767</v>
      </c>
      <c r="I18" s="100">
        <f t="shared" si="2"/>
        <v>0.29166093619703404</v>
      </c>
    </row>
    <row r="19" spans="1:9" s="70" customFormat="1" ht="38.25" customHeight="1">
      <c r="A19" s="102"/>
      <c r="B19" s="84" t="s">
        <v>135</v>
      </c>
      <c r="C19" s="79">
        <f>'세출총괄표(사업예산) (일반)'!C18+'세출총괄표(사업예산) (특별)'!C18</f>
        <v>25356328</v>
      </c>
      <c r="D19" s="79">
        <f>'세출총괄표(사업예산) (일반)'!D18+'세출총괄표(사업예산) (특별)'!D17</f>
        <v>25325170</v>
      </c>
      <c r="E19" s="99">
        <f t="shared" si="0"/>
        <v>99.87711943148867</v>
      </c>
      <c r="F19" s="79">
        <f>'세출총괄표(사업예산) (일반)'!F18+'세출총괄표(사업예산) (특별)'!F18</f>
        <v>31158</v>
      </c>
      <c r="G19" s="99">
        <f t="shared" si="1"/>
        <v>0.12288056851133965</v>
      </c>
      <c r="H19" s="79">
        <f>'세출총괄표(사업예산) (일반)'!H18+'세출총괄표(사업예산) (특별)'!H18</f>
        <v>0</v>
      </c>
      <c r="I19" s="100">
        <f t="shared" si="2"/>
        <v>0</v>
      </c>
    </row>
    <row r="20" spans="1:9" s="70" customFormat="1" ht="38.25" customHeight="1">
      <c r="A20" s="102"/>
      <c r="B20" s="84" t="s">
        <v>136</v>
      </c>
      <c r="C20" s="79">
        <f>'세출총괄표(사업예산) (일반)'!C19+'세출총괄표(사업예산) (특별)'!C19</f>
        <v>17286090</v>
      </c>
      <c r="D20" s="79">
        <f>'세출총괄표(사업예산) (일반)'!D19+'세출총괄표(사업예산) (특별)'!D19</f>
        <v>15258604</v>
      </c>
      <c r="E20" s="99">
        <f t="shared" si="0"/>
        <v>88.2709970849394</v>
      </c>
      <c r="F20" s="79">
        <f>'세출총괄표(사업예산) (일반)'!F19+'세출총괄표(사업예산) (특별)'!F19</f>
        <v>27486</v>
      </c>
      <c r="G20" s="99">
        <f t="shared" si="1"/>
        <v>0.15900646126451962</v>
      </c>
      <c r="H20" s="79">
        <f>'세출총괄표(사업예산) (일반)'!H19+'세출총괄표(사업예산) (특별)'!H19</f>
        <v>2000000</v>
      </c>
      <c r="I20" s="100">
        <f t="shared" si="2"/>
        <v>11.569996453796087</v>
      </c>
    </row>
    <row r="21" spans="1:9" s="70" customFormat="1" ht="38.25" customHeight="1">
      <c r="A21" s="145" t="s">
        <v>157</v>
      </c>
      <c r="B21" s="146"/>
      <c r="C21" s="79">
        <f>'세출총괄표(사업예산) (일반)'!C20+'세출총괄표(사업예산) (특별)'!C20</f>
        <v>45482765</v>
      </c>
      <c r="D21" s="79">
        <f>'세출총괄표(사업예산) (일반)'!D20+'세출총괄표(사업예산) (특별)'!D20</f>
        <v>44950649</v>
      </c>
      <c r="E21" s="99">
        <f t="shared" si="0"/>
        <v>98.83007112694227</v>
      </c>
      <c r="F21" s="79">
        <f>'세출총괄표(사업예산) (일반)'!F20+'세출총괄표(사업예산) (특별)'!F20</f>
        <v>532116</v>
      </c>
      <c r="G21" s="99">
        <f t="shared" si="1"/>
        <v>1.1699288730577395</v>
      </c>
      <c r="H21" s="79">
        <f>'세출총괄표(사업예산) (일반)'!H20+'세출총괄표(사업예산) (특별)'!H20</f>
        <v>0</v>
      </c>
      <c r="I21" s="100">
        <f t="shared" si="2"/>
        <v>0</v>
      </c>
    </row>
    <row r="22" spans="1:9" s="70" customFormat="1" ht="38.25" customHeight="1">
      <c r="A22" s="153"/>
      <c r="B22" s="84" t="s">
        <v>138</v>
      </c>
      <c r="C22" s="79">
        <f>'세출총괄표(사업예산) (일반)'!C21+'세출총괄표(사업예산) (특별)'!C21</f>
        <v>8944397</v>
      </c>
      <c r="D22" s="79">
        <f>'세출총괄표(사업예산) (일반)'!D21+'세출총괄표(사업예산) (특별)'!D21</f>
        <v>8525428</v>
      </c>
      <c r="E22" s="99">
        <f t="shared" si="0"/>
        <v>95.31584968779897</v>
      </c>
      <c r="F22" s="79">
        <f>'세출총괄표(사업예산) (일반)'!F21+'세출총괄표(사업예산) (특별)'!F21</f>
        <v>418969</v>
      </c>
      <c r="G22" s="99">
        <f t="shared" si="1"/>
        <v>4.684150312201035</v>
      </c>
      <c r="H22" s="79">
        <f>'세출총괄표(사업예산) (일반)'!H20+'세출총괄표(사업예산) (특별)'!H20</f>
        <v>0</v>
      </c>
      <c r="I22" s="100">
        <f t="shared" si="2"/>
        <v>0</v>
      </c>
    </row>
    <row r="23" spans="1:9" s="70" customFormat="1" ht="38.25" customHeight="1">
      <c r="A23" s="154"/>
      <c r="B23" s="84" t="s">
        <v>139</v>
      </c>
      <c r="C23" s="79">
        <f>'세출총괄표(사업예산) (일반)'!C22+'세출총괄표(사업예산) (특별)'!C22</f>
        <v>36538368</v>
      </c>
      <c r="D23" s="79">
        <f>'세출총괄표(사업예산) (일반)'!D22+'세출총괄표(사업예산) (특별)'!D22</f>
        <v>36425221</v>
      </c>
      <c r="E23" s="99">
        <f t="shared" si="0"/>
        <v>99.69033373357014</v>
      </c>
      <c r="F23" s="79">
        <f>'세출총괄표(사업예산) (일반)'!F22+'세출총괄표(사업예산) (특별)'!F22</f>
        <v>113147</v>
      </c>
      <c r="G23" s="99">
        <f t="shared" si="1"/>
        <v>0.3096662664298526</v>
      </c>
      <c r="H23" s="79">
        <f>'세출총괄표(사업예산) (일반)'!H21+'세출총괄표(사업예산) (특별)'!H21</f>
        <v>0</v>
      </c>
      <c r="I23" s="100">
        <f t="shared" si="2"/>
        <v>0</v>
      </c>
    </row>
    <row r="24" spans="1:9" s="70" customFormat="1" ht="37.5" customHeight="1">
      <c r="A24" s="145" t="s">
        <v>158</v>
      </c>
      <c r="B24" s="146"/>
      <c r="C24" s="79">
        <f>'세출총괄표(사업예산) (일반)'!C23+'세출총괄표(사업예산) (특별)'!C23</f>
        <v>786354</v>
      </c>
      <c r="D24" s="79">
        <f>'세출총괄표(사업예산) (일반)'!D23+'세출총괄표(사업예산) (특별)'!D23</f>
        <v>763584</v>
      </c>
      <c r="E24" s="99">
        <f t="shared" si="0"/>
        <v>97.1043575794108</v>
      </c>
      <c r="F24" s="79">
        <f>'세출총괄표(사업예산) (일반)'!F23+'세출총괄표(사업예산) (특별)'!F23</f>
        <v>22770</v>
      </c>
      <c r="G24" s="99">
        <f t="shared" si="1"/>
        <v>2.8956424205892004</v>
      </c>
      <c r="H24" s="79">
        <f>'세출총괄표(사업예산) (일반)'!H23+'세출총괄표(사업예산) (특별)'!H23</f>
        <v>0</v>
      </c>
      <c r="I24" s="100">
        <f t="shared" si="2"/>
        <v>0</v>
      </c>
    </row>
    <row r="25" spans="1:9" s="70" customFormat="1" ht="37.5" customHeight="1">
      <c r="A25" s="85"/>
      <c r="B25" s="84" t="s">
        <v>140</v>
      </c>
      <c r="C25" s="79">
        <f>'세출총괄표(사업예산) (일반)'!C24+'세출총괄표(사업예산) (특별)'!C24</f>
        <v>786354</v>
      </c>
      <c r="D25" s="79">
        <f>'세출총괄표(사업예산) (일반)'!D23+'세출총괄표(사업예산) (특별)'!D24</f>
        <v>763584</v>
      </c>
      <c r="E25" s="99">
        <f t="shared" si="0"/>
        <v>97.1043575794108</v>
      </c>
      <c r="F25" s="79">
        <f>'세출총괄표(사업예산) (일반)'!F24+'세출총괄표(사업예산) (특별)'!F24</f>
        <v>22770</v>
      </c>
      <c r="G25" s="99">
        <f t="shared" si="1"/>
        <v>2.8956424205892004</v>
      </c>
      <c r="H25" s="79">
        <f>'세출총괄표(사업예산) (일반)'!H24+'세출총괄표(사업예산) (특별)'!H24</f>
        <v>0</v>
      </c>
      <c r="I25" s="100">
        <f t="shared" si="2"/>
        <v>0</v>
      </c>
    </row>
    <row r="26" spans="1:9" s="70" customFormat="1" ht="34.5" customHeight="1">
      <c r="A26" s="145" t="s">
        <v>159</v>
      </c>
      <c r="B26" s="146"/>
      <c r="C26" s="79">
        <f>'세출총괄표(사업예산) (일반)'!C25+'세출총괄표(사업예산) (특별)'!C25</f>
        <v>33507956</v>
      </c>
      <c r="D26" s="79">
        <f>'세출총괄표(사업예산) (일반)'!D25+'세출총괄표(사업예산) (특별)'!D25</f>
        <v>28098450</v>
      </c>
      <c r="E26" s="99">
        <f t="shared" si="0"/>
        <v>83.85605496199172</v>
      </c>
      <c r="F26" s="79">
        <f>'세출총괄표(사업예산) (일반)'!F25+'세출총괄표(사업예산) (특별)'!F25</f>
        <v>310236</v>
      </c>
      <c r="G26" s="99">
        <f t="shared" si="1"/>
        <v>0.9258577276393701</v>
      </c>
      <c r="H26" s="79">
        <f>'세출총괄표(사업예산) (일반)'!H25+'세출총괄표(사업예산) (특별)'!H25</f>
        <v>5099270</v>
      </c>
      <c r="I26" s="100">
        <f t="shared" si="2"/>
        <v>15.218087310368917</v>
      </c>
    </row>
    <row r="27" spans="1:9" s="70" customFormat="1" ht="34.5" customHeight="1">
      <c r="A27" s="83"/>
      <c r="B27" s="84" t="s">
        <v>141</v>
      </c>
      <c r="C27" s="79">
        <f>'세출총괄표(사업예산) (일반)'!C26+'세출총괄표(사업예산) (특별)'!C26</f>
        <v>33507956</v>
      </c>
      <c r="D27" s="79">
        <f>'세출총괄표(사업예산) (일반)'!D26+'세출총괄표(사업예산) (특별)'!D26</f>
        <v>28098450</v>
      </c>
      <c r="E27" s="99">
        <f t="shared" si="0"/>
        <v>83.85605496199172</v>
      </c>
      <c r="F27" s="79">
        <f>'세출총괄표(사업예산) (일반)'!F26+'세출총괄표(사업예산) (특별)'!F26</f>
        <v>310236</v>
      </c>
      <c r="G27" s="99">
        <f t="shared" si="1"/>
        <v>0.9258577276393701</v>
      </c>
      <c r="H27" s="79">
        <f>'세출총괄표(사업예산) (일반)'!H26+'세출총괄표(사업예산) (특별)'!H26</f>
        <v>5099270</v>
      </c>
      <c r="I27" s="100">
        <f t="shared" si="2"/>
        <v>15.218087310368917</v>
      </c>
    </row>
    <row r="28" spans="1:9" s="70" customFormat="1" ht="34.5" customHeight="1">
      <c r="A28" s="145" t="s">
        <v>160</v>
      </c>
      <c r="B28" s="146"/>
      <c r="C28" s="79">
        <f>'세출총괄표(사업예산) (일반)'!C27+'세출총괄표(사업예산) (특별)'!C27</f>
        <v>2715400</v>
      </c>
      <c r="D28" s="79">
        <f>'세출총괄표(사업예산) (일반)'!D27+'세출총괄표(사업예산) (특별)'!D27</f>
        <v>1590050</v>
      </c>
      <c r="E28" s="99">
        <f t="shared" si="0"/>
        <v>58.55675038668336</v>
      </c>
      <c r="F28" s="79">
        <f>'세출총괄표(사업예산) (일반)'!F27+'세출총괄표(사업예산) (특별)'!F27</f>
        <v>1125350</v>
      </c>
      <c r="G28" s="99">
        <f t="shared" si="1"/>
        <v>41.44324961331664</v>
      </c>
      <c r="H28" s="79">
        <f>'세출총괄표(사업예산) (일반)'!H27+'세출총괄표(사업예산) (특별)'!H27</f>
        <v>0</v>
      </c>
      <c r="I28" s="100">
        <f t="shared" si="2"/>
        <v>0</v>
      </c>
    </row>
    <row r="29" spans="1:9" s="70" customFormat="1" ht="34.5" customHeight="1">
      <c r="A29" s="101"/>
      <c r="B29" s="84" t="s">
        <v>142</v>
      </c>
      <c r="C29" s="79">
        <f>'세출총괄표(사업예산) (일반)'!C28+'세출총괄표(사업예산) (특별)'!C28</f>
        <v>313001</v>
      </c>
      <c r="D29" s="79">
        <f>'세출총괄표(사업예산) (일반)'!D28+'세출총괄표(사업예산) (특별)'!D28</f>
        <v>161530</v>
      </c>
      <c r="E29" s="99">
        <f t="shared" si="0"/>
        <v>51.606863875834264</v>
      </c>
      <c r="F29" s="79">
        <f>'세출총괄표(사업예산) (일반)'!F28+'세출총괄표(사업예산) (특별)'!F28</f>
        <v>151471</v>
      </c>
      <c r="G29" s="99">
        <f t="shared" si="1"/>
        <v>48.393136124165736</v>
      </c>
      <c r="H29" s="79">
        <f>'세출총괄표(사업예산) (일반)'!H28+'세출총괄표(사업예산) (특별)'!H28</f>
        <v>0</v>
      </c>
      <c r="I29" s="100">
        <f t="shared" si="2"/>
        <v>0</v>
      </c>
    </row>
    <row r="30" spans="1:9" s="70" customFormat="1" ht="34.5" customHeight="1">
      <c r="A30" s="102"/>
      <c r="B30" s="84" t="s">
        <v>143</v>
      </c>
      <c r="C30" s="79">
        <f>'세출총괄표(사업예산) (일반)'!C29+'세출총괄표(사업예산) (특별)'!C29</f>
        <v>210403</v>
      </c>
      <c r="D30" s="79">
        <f>'세출총괄표(사업예산) (일반)'!D29+'세출총괄표(사업예산) (특별)'!D29</f>
        <v>120270</v>
      </c>
      <c r="E30" s="99">
        <f t="shared" si="0"/>
        <v>57.161732484802975</v>
      </c>
      <c r="F30" s="79">
        <f>'세출총괄표(사업예산) (일반)'!F29+'세출총괄표(사업예산) (특별)'!F29</f>
        <v>90133</v>
      </c>
      <c r="G30" s="99">
        <f t="shared" si="1"/>
        <v>42.838267515197025</v>
      </c>
      <c r="H30" s="79">
        <f>'세출총괄표(사업예산) (일반)'!H29+'세출총괄표(사업예산) (특별)'!H29</f>
        <v>0</v>
      </c>
      <c r="I30" s="100">
        <f t="shared" si="2"/>
        <v>0</v>
      </c>
    </row>
    <row r="31" spans="1:9" s="70" customFormat="1" ht="34.5" customHeight="1">
      <c r="A31" s="102"/>
      <c r="B31" s="84" t="s">
        <v>144</v>
      </c>
      <c r="C31" s="79">
        <f>'세출총괄표(사업예산) (일반)'!C30+'세출총괄표(사업예산) (특별)'!C30</f>
        <v>197316</v>
      </c>
      <c r="D31" s="79">
        <f>'세출총괄표(사업예산) (일반)'!D30+'세출총괄표(사업예산) (특별)'!D30</f>
        <v>113510</v>
      </c>
      <c r="E31" s="99">
        <f t="shared" si="0"/>
        <v>57.527012507855424</v>
      </c>
      <c r="F31" s="79">
        <f>'세출총괄표(사업예산) (일반)'!F30+'세출총괄표(사업예산) (특별)'!F30</f>
        <v>83806</v>
      </c>
      <c r="G31" s="99">
        <f t="shared" si="1"/>
        <v>42.47298749214458</v>
      </c>
      <c r="H31" s="79">
        <f>'세출총괄표(사업예산) (일반)'!H30+'세출총괄표(사업예산) (특별)'!H30</f>
        <v>0</v>
      </c>
      <c r="I31" s="100">
        <f t="shared" si="2"/>
        <v>0</v>
      </c>
    </row>
    <row r="32" spans="1:9" s="70" customFormat="1" ht="34.5" customHeight="1">
      <c r="A32" s="102"/>
      <c r="B32" s="84" t="s">
        <v>145</v>
      </c>
      <c r="C32" s="79">
        <f>'세출총괄표(사업예산) (일반)'!C31+'세출총괄표(사업예산) (특별)'!C31</f>
        <v>250375</v>
      </c>
      <c r="D32" s="79">
        <f>'세출총괄표(사업예산) (일반)'!D31+'세출총괄표(사업예산) (특별)'!D31</f>
        <v>154770</v>
      </c>
      <c r="E32" s="99">
        <f t="shared" si="0"/>
        <v>61.81527708437344</v>
      </c>
      <c r="F32" s="79">
        <f>'세출총괄표(사업예산) (일반)'!F31+'세출총괄표(사업예산) (특별)'!F31</f>
        <v>95605</v>
      </c>
      <c r="G32" s="99">
        <f t="shared" si="1"/>
        <v>38.184722915626566</v>
      </c>
      <c r="H32" s="79">
        <f>'세출총괄표(사업예산) (일반)'!H31+'세출총괄표(사업예산) (특별)'!H31</f>
        <v>0</v>
      </c>
      <c r="I32" s="100">
        <f t="shared" si="2"/>
        <v>0</v>
      </c>
    </row>
    <row r="33" spans="1:9" s="70" customFormat="1" ht="34.5" customHeight="1">
      <c r="A33" s="102"/>
      <c r="B33" s="84" t="s">
        <v>146</v>
      </c>
      <c r="C33" s="79">
        <f>'세출총괄표(사업예산) (일반)'!C32+'세출총괄표(사업예산) (특별)'!C32</f>
        <v>238756</v>
      </c>
      <c r="D33" s="79">
        <f>'세출총괄표(사업예산) (일반)'!D32+'세출총괄표(사업예산) (특별)'!D32</f>
        <v>145930</v>
      </c>
      <c r="E33" s="99">
        <f t="shared" si="0"/>
        <v>61.120977064450734</v>
      </c>
      <c r="F33" s="79">
        <f>'세출총괄표(사업예산) (일반)'!F32+'세출총괄표(사업예산) (특별)'!F32</f>
        <v>92826</v>
      </c>
      <c r="G33" s="99">
        <f t="shared" si="1"/>
        <v>38.879022935549266</v>
      </c>
      <c r="H33" s="79">
        <f>'세출총괄표(사업예산) (일반)'!H32+'세출총괄표(사업예산) (특별)'!H32</f>
        <v>0</v>
      </c>
      <c r="I33" s="100">
        <f t="shared" si="2"/>
        <v>0</v>
      </c>
    </row>
    <row r="34" spans="1:9" s="70" customFormat="1" ht="34.5" customHeight="1">
      <c r="A34" s="102"/>
      <c r="B34" s="84" t="s">
        <v>147</v>
      </c>
      <c r="C34" s="79">
        <f>'세출총괄표(사업예산) (일반)'!C33+'세출총괄표(사업예산) (특별)'!C33</f>
        <v>214911</v>
      </c>
      <c r="D34" s="79">
        <f>'세출총괄표(사업예산) (일반)'!D33+'세출총괄표(사업예산) (특별)'!D33</f>
        <v>126730</v>
      </c>
      <c r="E34" s="99">
        <f t="shared" si="0"/>
        <v>58.96859630265552</v>
      </c>
      <c r="F34" s="79">
        <f>'세출총괄표(사업예산) (일반)'!F33+'세출총괄표(사업예산) (특별)'!F33</f>
        <v>88181</v>
      </c>
      <c r="G34" s="99">
        <f t="shared" si="1"/>
        <v>41.03140369734448</v>
      </c>
      <c r="H34" s="79">
        <f>'세출총괄표(사업예산) (일반)'!H33+'세출총괄표(사업예산) (특별)'!H33</f>
        <v>0</v>
      </c>
      <c r="I34" s="100">
        <f t="shared" si="2"/>
        <v>0</v>
      </c>
    </row>
    <row r="35" spans="1:9" s="70" customFormat="1" ht="34.5" customHeight="1">
      <c r="A35" s="102"/>
      <c r="B35" s="84" t="s">
        <v>148</v>
      </c>
      <c r="C35" s="79">
        <f>'세출총괄표(사업예산) (일반)'!C34+'세출총괄표(사업예산) (특별)'!C34</f>
        <v>264372</v>
      </c>
      <c r="D35" s="79">
        <f>'세출총괄표(사업예산) (일반)'!D34+'세출총괄표(사업예산) (특별)'!D34</f>
        <v>159100</v>
      </c>
      <c r="E35" s="99">
        <f t="shared" si="0"/>
        <v>60.18035192834339</v>
      </c>
      <c r="F35" s="79">
        <f>'세출총괄표(사업예산) (일반)'!F34+'세출총괄표(사업예산) (특별)'!F34</f>
        <v>105272</v>
      </c>
      <c r="G35" s="99">
        <f t="shared" si="1"/>
        <v>39.8196480716566</v>
      </c>
      <c r="H35" s="79">
        <f>'세출총괄표(사업예산) (일반)'!H34+'세출총괄표(사업예산) (특별)'!H34</f>
        <v>0</v>
      </c>
      <c r="I35" s="100">
        <f t="shared" si="2"/>
        <v>0</v>
      </c>
    </row>
    <row r="36" spans="1:9" s="70" customFormat="1" ht="34.5" customHeight="1">
      <c r="A36" s="147"/>
      <c r="B36" s="84" t="s">
        <v>149</v>
      </c>
      <c r="C36" s="79">
        <f>'세출총괄표(사업예산) (일반)'!C35+'세출총괄표(사업예산) (특별)'!C35</f>
        <v>302951</v>
      </c>
      <c r="D36" s="79">
        <f>'세출총괄표(사업예산) (일반)'!D35+'세출총괄표(사업예산) (특별)'!D35</f>
        <v>183660</v>
      </c>
      <c r="E36" s="99">
        <f t="shared" si="0"/>
        <v>60.62366521318629</v>
      </c>
      <c r="F36" s="79">
        <f>'세출총괄표(사업예산) (일반)'!F35+'세출총괄표(사업예산) (특별)'!F35</f>
        <v>119291</v>
      </c>
      <c r="G36" s="99">
        <f t="shared" si="1"/>
        <v>39.37633478681371</v>
      </c>
      <c r="H36" s="79">
        <f>'세출총괄표(사업예산) (일반)'!H35+'세출총괄표(사업예산) (특별)'!H35</f>
        <v>0</v>
      </c>
      <c r="I36" s="100">
        <f t="shared" si="2"/>
        <v>0</v>
      </c>
    </row>
    <row r="37" spans="1:9" s="70" customFormat="1" ht="34.5" customHeight="1">
      <c r="A37" s="147"/>
      <c r="B37" s="84" t="s">
        <v>150</v>
      </c>
      <c r="C37" s="79">
        <f>'세출총괄표(사업예산) (일반)'!C36+'세출총괄표(사업예산) (특별)'!C36</f>
        <v>290929</v>
      </c>
      <c r="D37" s="79">
        <f>'세출총괄표(사업예산) (일반)'!D36+'세출총괄표(사업예산) (특별)'!D36</f>
        <v>169790</v>
      </c>
      <c r="E37" s="99">
        <f t="shared" si="0"/>
        <v>58.361318397272186</v>
      </c>
      <c r="F37" s="79">
        <f>'세출총괄표(사업예산) (일반)'!F36+'세출총괄표(사업예산) (특별)'!F36</f>
        <v>121139</v>
      </c>
      <c r="G37" s="99">
        <f t="shared" si="1"/>
        <v>41.638681602727814</v>
      </c>
      <c r="H37" s="79">
        <f>'세출총괄표(사업예산) (일반)'!H36+'세출총괄표(사업예산) (특별)'!H36</f>
        <v>0</v>
      </c>
      <c r="I37" s="100">
        <f t="shared" si="2"/>
        <v>0</v>
      </c>
    </row>
    <row r="38" spans="1:9" s="70" customFormat="1" ht="35.25" customHeight="1">
      <c r="A38" s="147"/>
      <c r="B38" s="84" t="s">
        <v>151</v>
      </c>
      <c r="C38" s="79">
        <f>'세출총괄표(사업예산) (일반)'!C37+'세출총괄표(사업예산) (특별)'!C37</f>
        <v>201943</v>
      </c>
      <c r="D38" s="79">
        <f>'세출총괄표(사업예산) (일반)'!D37+'세출총괄표(사업예산) (특별)'!D37</f>
        <v>116890</v>
      </c>
      <c r="E38" s="99">
        <f t="shared" si="0"/>
        <v>57.88266986228787</v>
      </c>
      <c r="F38" s="79">
        <f>'세출총괄표(사업예산) (일반)'!F37+'세출총괄표(사업예산) (특별)'!F37</f>
        <v>85053</v>
      </c>
      <c r="G38" s="99">
        <f t="shared" si="1"/>
        <v>42.11733013771213</v>
      </c>
      <c r="H38" s="79">
        <f>'세출총괄표(사업예산) (일반)'!H37+'세출총괄표(사업예산) (특별)'!H37</f>
        <v>0</v>
      </c>
      <c r="I38" s="100">
        <f t="shared" si="2"/>
        <v>0</v>
      </c>
    </row>
    <row r="39" spans="1:9" s="70" customFormat="1" ht="35.25" customHeight="1" thickBot="1">
      <c r="A39" s="148"/>
      <c r="B39" s="87" t="s">
        <v>152</v>
      </c>
      <c r="C39" s="103">
        <f>'세출총괄표(사업예산) (일반)'!C38+'세출총괄표(사업예산) (특별)'!C38</f>
        <v>230443</v>
      </c>
      <c r="D39" s="103">
        <f>'세출총괄표(사업예산) (일반)'!D38+'세출총괄표(사업예산) (특별)'!D38</f>
        <v>137870</v>
      </c>
      <c r="E39" s="104">
        <f t="shared" si="0"/>
        <v>59.82824386073779</v>
      </c>
      <c r="F39" s="103">
        <f>'세출총괄표(사업예산) (일반)'!F38+'세출총괄표(사업예산) (특별)'!F38</f>
        <v>92573</v>
      </c>
      <c r="G39" s="104">
        <f t="shared" si="1"/>
        <v>40.17175613926221</v>
      </c>
      <c r="H39" s="103">
        <f>'세출총괄표(사업예산) (일반)'!H38+'세출총괄표(사업예산) (특별)'!H38</f>
        <v>0</v>
      </c>
      <c r="I39" s="105">
        <f t="shared" si="2"/>
        <v>0</v>
      </c>
    </row>
    <row r="40" spans="1:9" s="70" customFormat="1" ht="11.25">
      <c r="A40" s="96"/>
      <c r="B40" s="96"/>
      <c r="C40" s="106"/>
      <c r="D40" s="107"/>
      <c r="E40" s="108"/>
      <c r="F40" s="109"/>
      <c r="G40" s="108"/>
      <c r="H40" s="109"/>
      <c r="I40" s="108"/>
    </row>
    <row r="41" spans="1:9" s="70" customFormat="1" ht="11.25">
      <c r="A41" s="96"/>
      <c r="B41" s="96"/>
      <c r="C41" s="106"/>
      <c r="D41" s="107"/>
      <c r="E41" s="108"/>
      <c r="F41" s="109"/>
      <c r="G41" s="108"/>
      <c r="H41" s="109"/>
      <c r="I41" s="108"/>
    </row>
    <row r="42" spans="1:9" s="70" customFormat="1" ht="11.25">
      <c r="A42" s="96"/>
      <c r="B42" s="96"/>
      <c r="C42" s="106"/>
      <c r="D42" s="107"/>
      <c r="E42" s="108"/>
      <c r="F42" s="109"/>
      <c r="G42" s="108"/>
      <c r="H42" s="109"/>
      <c r="I42" s="108"/>
    </row>
    <row r="43" spans="1:9" s="70" customFormat="1" ht="11.25">
      <c r="A43" s="96"/>
      <c r="B43" s="96"/>
      <c r="C43" s="106"/>
      <c r="D43" s="107"/>
      <c r="E43" s="108"/>
      <c r="F43" s="109"/>
      <c r="G43" s="108"/>
      <c r="H43" s="109"/>
      <c r="I43" s="108"/>
    </row>
    <row r="44" spans="1:9" s="70" customFormat="1" ht="11.25">
      <c r="A44" s="96"/>
      <c r="B44" s="96"/>
      <c r="C44" s="106"/>
      <c r="D44" s="107"/>
      <c r="E44" s="108"/>
      <c r="F44" s="109"/>
      <c r="G44" s="108"/>
      <c r="H44" s="109"/>
      <c r="I44" s="108"/>
    </row>
    <row r="45" spans="1:9" s="70" customFormat="1" ht="11.25">
      <c r="A45" s="96"/>
      <c r="B45" s="96"/>
      <c r="C45" s="106"/>
      <c r="D45" s="107"/>
      <c r="E45" s="108"/>
      <c r="F45" s="109"/>
      <c r="G45" s="108"/>
      <c r="H45" s="109"/>
      <c r="I45" s="108"/>
    </row>
    <row r="46" spans="1:9" s="70" customFormat="1" ht="11.25">
      <c r="A46" s="96"/>
      <c r="B46" s="96"/>
      <c r="C46" s="106"/>
      <c r="D46" s="107"/>
      <c r="E46" s="108"/>
      <c r="F46" s="109"/>
      <c r="G46" s="108"/>
      <c r="H46" s="109"/>
      <c r="I46" s="108"/>
    </row>
    <row r="47" spans="1:9" s="70" customFormat="1" ht="11.25">
      <c r="A47" s="96"/>
      <c r="B47" s="96"/>
      <c r="C47" s="106"/>
      <c r="D47" s="107"/>
      <c r="E47" s="108"/>
      <c r="F47" s="109"/>
      <c r="G47" s="108"/>
      <c r="H47" s="109"/>
      <c r="I47" s="108"/>
    </row>
    <row r="48" spans="1:9" s="70" customFormat="1" ht="11.25">
      <c r="A48" s="96"/>
      <c r="B48" s="96"/>
      <c r="C48" s="106"/>
      <c r="D48" s="107"/>
      <c r="E48" s="108"/>
      <c r="F48" s="109"/>
      <c r="G48" s="108"/>
      <c r="H48" s="109"/>
      <c r="I48" s="108"/>
    </row>
    <row r="49" spans="1:9" s="70" customFormat="1" ht="11.25">
      <c r="A49" s="96"/>
      <c r="B49" s="96"/>
      <c r="C49" s="106"/>
      <c r="D49" s="107"/>
      <c r="E49" s="108"/>
      <c r="F49" s="109"/>
      <c r="G49" s="108"/>
      <c r="H49" s="109"/>
      <c r="I49" s="108"/>
    </row>
    <row r="50" spans="1:9" s="70" customFormat="1" ht="11.25">
      <c r="A50" s="96"/>
      <c r="B50" s="96"/>
      <c r="C50" s="106"/>
      <c r="D50" s="107"/>
      <c r="E50" s="108"/>
      <c r="F50" s="109"/>
      <c r="G50" s="108"/>
      <c r="H50" s="109"/>
      <c r="I50" s="108"/>
    </row>
    <row r="51" spans="1:9" s="70" customFormat="1" ht="11.25">
      <c r="A51" s="96"/>
      <c r="B51" s="96"/>
      <c r="C51" s="106"/>
      <c r="D51" s="107"/>
      <c r="E51" s="108"/>
      <c r="F51" s="109"/>
      <c r="G51" s="108"/>
      <c r="H51" s="109"/>
      <c r="I51" s="108"/>
    </row>
    <row r="52" spans="1:9" s="70" customFormat="1" ht="11.25">
      <c r="A52" s="96"/>
      <c r="B52" s="96"/>
      <c r="C52" s="106"/>
      <c r="D52" s="107"/>
      <c r="E52" s="108"/>
      <c r="F52" s="109"/>
      <c r="G52" s="108"/>
      <c r="H52" s="109"/>
      <c r="I52" s="108"/>
    </row>
    <row r="53" spans="1:9" s="70" customFormat="1" ht="11.25">
      <c r="A53" s="96"/>
      <c r="B53" s="96"/>
      <c r="C53" s="106"/>
      <c r="D53" s="107"/>
      <c r="E53" s="108"/>
      <c r="F53" s="109"/>
      <c r="G53" s="108"/>
      <c r="H53" s="109"/>
      <c r="I53" s="108"/>
    </row>
    <row r="54" spans="1:9" s="70" customFormat="1" ht="11.25">
      <c r="A54" s="96"/>
      <c r="B54" s="96"/>
      <c r="C54" s="106"/>
      <c r="D54" s="107"/>
      <c r="E54" s="108"/>
      <c r="F54" s="109"/>
      <c r="G54" s="108"/>
      <c r="H54" s="109"/>
      <c r="I54" s="108"/>
    </row>
    <row r="55" spans="1:9" s="70" customFormat="1" ht="11.25">
      <c r="A55" s="96"/>
      <c r="B55" s="96"/>
      <c r="C55" s="106"/>
      <c r="D55" s="107"/>
      <c r="E55" s="108"/>
      <c r="F55" s="109"/>
      <c r="G55" s="108"/>
      <c r="H55" s="109"/>
      <c r="I55" s="108"/>
    </row>
    <row r="56" spans="1:9" s="70" customFormat="1" ht="11.25">
      <c r="A56" s="96"/>
      <c r="B56" s="96"/>
      <c r="C56" s="106"/>
      <c r="D56" s="107"/>
      <c r="E56" s="108"/>
      <c r="F56" s="109"/>
      <c r="G56" s="108"/>
      <c r="H56" s="109"/>
      <c r="I56" s="108"/>
    </row>
    <row r="57" spans="1:9" s="70" customFormat="1" ht="11.25">
      <c r="A57" s="96"/>
      <c r="B57" s="96"/>
      <c r="C57" s="106"/>
      <c r="D57" s="107"/>
      <c r="E57" s="108"/>
      <c r="F57" s="109"/>
      <c r="G57" s="108"/>
      <c r="H57" s="109"/>
      <c r="I57" s="108"/>
    </row>
  </sheetData>
  <mergeCells count="15">
    <mergeCell ref="A28:B28"/>
    <mergeCell ref="A36:A39"/>
    <mergeCell ref="F5:F6"/>
    <mergeCell ref="A7:B7"/>
    <mergeCell ref="A21:B21"/>
    <mergeCell ref="A26:B26"/>
    <mergeCell ref="A24:B24"/>
    <mergeCell ref="A8:B8"/>
    <mergeCell ref="A22:A23"/>
    <mergeCell ref="H4:I4"/>
    <mergeCell ref="A1:I1"/>
    <mergeCell ref="H5:H6"/>
    <mergeCell ref="C5:C6"/>
    <mergeCell ref="A5:B6"/>
    <mergeCell ref="D5:D6"/>
  </mergeCells>
  <printOptions/>
  <pageMargins left="0.54" right="0.4724409448818898" top="0.6692913385826772" bottom="0.5118110236220472" header="0.5118110236220472" footer="0.31496062992125984"/>
  <pageSetup firstPageNumber="117" useFirstPageNumber="1" fitToHeight="5" horizontalDpi="300" verticalDpi="300" orientation="portrait" paperSize="9" scale="9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8"/>
  <sheetViews>
    <sheetView showGridLines="0" showZeros="0" workbookViewId="0" topLeftCell="A1">
      <pane xSplit="2" ySplit="6" topLeftCell="C1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26" sqref="D26"/>
    </sheetView>
  </sheetViews>
  <sheetFormatPr defaultColWidth="9.00390625" defaultRowHeight="14.25"/>
  <cols>
    <col min="1" max="1" width="2.00390625" style="3" customWidth="1"/>
    <col min="2" max="2" width="15.875" style="3" customWidth="1"/>
    <col min="3" max="3" width="14.625" style="60" customWidth="1"/>
    <col min="4" max="4" width="13.875" style="3" customWidth="1"/>
    <col min="5" max="5" width="7.25390625" style="3" customWidth="1"/>
    <col min="6" max="6" width="14.125" style="3" customWidth="1"/>
    <col min="7" max="7" width="7.875" style="3" customWidth="1"/>
    <col min="8" max="8" width="13.50390625" style="3" customWidth="1"/>
    <col min="9" max="9" width="7.00390625" style="3" customWidth="1"/>
    <col min="10" max="16384" width="9.00390625" style="56" customWidth="1"/>
  </cols>
  <sheetData>
    <row r="1" spans="1:9" ht="27">
      <c r="A1" s="155" t="s">
        <v>118</v>
      </c>
      <c r="B1" s="155"/>
      <c r="C1" s="155"/>
      <c r="D1" s="155"/>
      <c r="E1" s="155"/>
      <c r="F1" s="155"/>
      <c r="G1" s="155"/>
      <c r="H1" s="155"/>
      <c r="I1" s="155"/>
    </row>
    <row r="2" spans="3:9" ht="16.5" customHeight="1">
      <c r="C2" s="64"/>
      <c r="D2" s="66"/>
      <c r="E2" s="63"/>
      <c r="F2" s="62"/>
      <c r="G2" s="63"/>
      <c r="H2" s="62"/>
      <c r="I2" s="63"/>
    </row>
    <row r="3" spans="1:9" ht="17.25" customHeight="1" thickBot="1">
      <c r="A3" s="123" t="s">
        <v>113</v>
      </c>
      <c r="B3" s="123"/>
      <c r="I3" s="61" t="s">
        <v>111</v>
      </c>
    </row>
    <row r="4" spans="1:9" s="70" customFormat="1" ht="28.5" customHeight="1">
      <c r="A4" s="139" t="s">
        <v>119</v>
      </c>
      <c r="B4" s="140"/>
      <c r="C4" s="119" t="s">
        <v>120</v>
      </c>
      <c r="D4" s="121" t="s">
        <v>121</v>
      </c>
      <c r="E4" s="67"/>
      <c r="F4" s="156" t="s">
        <v>122</v>
      </c>
      <c r="G4" s="68"/>
      <c r="H4" s="156" t="s">
        <v>123</v>
      </c>
      <c r="I4" s="69"/>
    </row>
    <row r="5" spans="1:9" s="70" customFormat="1" ht="28.5" customHeight="1" thickBot="1">
      <c r="A5" s="141"/>
      <c r="B5" s="142"/>
      <c r="C5" s="120"/>
      <c r="D5" s="122"/>
      <c r="E5" s="71" t="s">
        <v>2</v>
      </c>
      <c r="F5" s="157"/>
      <c r="G5" s="72" t="s">
        <v>2</v>
      </c>
      <c r="H5" s="157"/>
      <c r="I5" s="73" t="s">
        <v>124</v>
      </c>
    </row>
    <row r="6" spans="1:9" s="70" customFormat="1" ht="34.5" customHeight="1" thickTop="1">
      <c r="A6" s="149" t="s">
        <v>112</v>
      </c>
      <c r="B6" s="150"/>
      <c r="C6" s="74">
        <f>SUM(C7,C20,C23,C25,C27)</f>
        <v>275356759</v>
      </c>
      <c r="D6" s="75">
        <f>SUM(D7,D20,D23,D25,D27)</f>
        <v>220807765</v>
      </c>
      <c r="E6" s="76">
        <v>80.16</v>
      </c>
      <c r="F6" s="75">
        <f>SUM(F7,F20,F23,F25,F27)</f>
        <v>38021004</v>
      </c>
      <c r="G6" s="76">
        <f>F6/C6*100</f>
        <v>13.807906563862485</v>
      </c>
      <c r="H6" s="77">
        <f>SUM(H7,H20,H23,H25,H27)</f>
        <v>16527990</v>
      </c>
      <c r="I6" s="78">
        <f>H6/C6*100</f>
        <v>6.002391246913246</v>
      </c>
    </row>
    <row r="7" spans="1:9" s="70" customFormat="1" ht="39.75" customHeight="1">
      <c r="A7" s="151" t="s">
        <v>114</v>
      </c>
      <c r="B7" s="152"/>
      <c r="C7" s="79">
        <f>SUM(C8:C19)</f>
        <v>214326546</v>
      </c>
      <c r="D7" s="80">
        <f>SUM(D8:D19)</f>
        <v>166530020</v>
      </c>
      <c r="E7" s="76">
        <f aca="true" t="shared" si="0" ref="E7:E38">D7/C7*100</f>
        <v>77.69920390542757</v>
      </c>
      <c r="F7" s="80">
        <f>SUM(F8:F19)</f>
        <v>36314806</v>
      </c>
      <c r="G7" s="76">
        <f aca="true" t="shared" si="1" ref="G7:G38">F7/C7*100</f>
        <v>16.94368088216193</v>
      </c>
      <c r="H7" s="81">
        <f>SUM(H8:H19)</f>
        <v>11481720</v>
      </c>
      <c r="I7" s="82">
        <f aca="true" t="shared" si="2" ref="I7:I38">H7/C7*100</f>
        <v>5.3571152124105055</v>
      </c>
    </row>
    <row r="8" spans="1:9" s="70" customFormat="1" ht="39.75" customHeight="1">
      <c r="A8" s="153"/>
      <c r="B8" s="84" t="s">
        <v>125</v>
      </c>
      <c r="C8" s="79">
        <f aca="true" t="shared" si="3" ref="C8:C19">SUM(D8,F8,H8)</f>
        <v>9293065</v>
      </c>
      <c r="D8" s="80">
        <v>9084057</v>
      </c>
      <c r="E8" s="76">
        <f t="shared" si="0"/>
        <v>97.75092501774174</v>
      </c>
      <c r="F8" s="80">
        <v>55008</v>
      </c>
      <c r="G8" s="76">
        <f t="shared" si="1"/>
        <v>0.5919252690043597</v>
      </c>
      <c r="H8" s="81">
        <v>154000</v>
      </c>
      <c r="I8" s="82">
        <f t="shared" si="2"/>
        <v>1.6571497132539157</v>
      </c>
    </row>
    <row r="9" spans="1:9" s="70" customFormat="1" ht="39.75" customHeight="1">
      <c r="A9" s="147"/>
      <c r="B9" s="84" t="s">
        <v>126</v>
      </c>
      <c r="C9" s="79">
        <f t="shared" si="3"/>
        <v>12145333</v>
      </c>
      <c r="D9" s="80">
        <v>11687664</v>
      </c>
      <c r="E9" s="76">
        <f t="shared" si="0"/>
        <v>96.23172950465829</v>
      </c>
      <c r="F9" s="80">
        <v>31380</v>
      </c>
      <c r="G9" s="76">
        <f t="shared" si="1"/>
        <v>0.2583708491154586</v>
      </c>
      <c r="H9" s="81">
        <v>426289</v>
      </c>
      <c r="I9" s="82">
        <f t="shared" si="2"/>
        <v>3.50989964622625</v>
      </c>
    </row>
    <row r="10" spans="1:9" s="70" customFormat="1" ht="39.75" customHeight="1">
      <c r="A10" s="147"/>
      <c r="B10" s="84" t="s">
        <v>127</v>
      </c>
      <c r="C10" s="79">
        <f t="shared" si="3"/>
        <v>42041090</v>
      </c>
      <c r="D10" s="80">
        <v>6218213</v>
      </c>
      <c r="E10" s="76">
        <f t="shared" si="0"/>
        <v>14.790798716208355</v>
      </c>
      <c r="F10" s="80">
        <v>35822874</v>
      </c>
      <c r="G10" s="76">
        <f t="shared" si="1"/>
        <v>85.20919414791577</v>
      </c>
      <c r="H10" s="81">
        <v>3</v>
      </c>
      <c r="I10" s="82">
        <f t="shared" si="2"/>
        <v>7.135875877623534E-06</v>
      </c>
    </row>
    <row r="11" spans="1:9" s="70" customFormat="1" ht="39.75" customHeight="1">
      <c r="A11" s="147"/>
      <c r="B11" s="84" t="s">
        <v>128</v>
      </c>
      <c r="C11" s="79">
        <f t="shared" si="3"/>
        <v>1984376</v>
      </c>
      <c r="D11" s="80">
        <v>1919534</v>
      </c>
      <c r="E11" s="76">
        <f t="shared" si="0"/>
        <v>96.73237330022133</v>
      </c>
      <c r="F11" s="80">
        <v>64842</v>
      </c>
      <c r="G11" s="76">
        <f t="shared" si="1"/>
        <v>3.267626699778671</v>
      </c>
      <c r="H11" s="81">
        <v>0</v>
      </c>
      <c r="I11" s="82">
        <f t="shared" si="2"/>
        <v>0</v>
      </c>
    </row>
    <row r="12" spans="1:9" s="70" customFormat="1" ht="39.75" customHeight="1">
      <c r="A12" s="147"/>
      <c r="B12" s="84" t="s">
        <v>129</v>
      </c>
      <c r="C12" s="79">
        <f t="shared" si="3"/>
        <v>1235492</v>
      </c>
      <c r="D12" s="80">
        <v>1190116</v>
      </c>
      <c r="E12" s="76">
        <f t="shared" si="0"/>
        <v>96.32729309457285</v>
      </c>
      <c r="F12" s="80">
        <v>45376</v>
      </c>
      <c r="G12" s="76">
        <f t="shared" si="1"/>
        <v>3.67270690542715</v>
      </c>
      <c r="H12" s="81">
        <v>0</v>
      </c>
      <c r="I12" s="82">
        <f t="shared" si="2"/>
        <v>0</v>
      </c>
    </row>
    <row r="13" spans="1:9" s="70" customFormat="1" ht="39.75" customHeight="1">
      <c r="A13" s="147"/>
      <c r="B13" s="84" t="s">
        <v>130</v>
      </c>
      <c r="C13" s="79">
        <f t="shared" si="3"/>
        <v>22863528</v>
      </c>
      <c r="D13" s="80">
        <v>22526484</v>
      </c>
      <c r="E13" s="76">
        <f t="shared" si="0"/>
        <v>98.52584430539328</v>
      </c>
      <c r="F13" s="80">
        <v>37044</v>
      </c>
      <c r="G13" s="76">
        <f t="shared" si="1"/>
        <v>0.1620222390875109</v>
      </c>
      <c r="H13" s="81">
        <v>300000</v>
      </c>
      <c r="I13" s="82">
        <f t="shared" si="2"/>
        <v>1.3121334555192008</v>
      </c>
    </row>
    <row r="14" spans="1:9" s="70" customFormat="1" ht="39.75" customHeight="1">
      <c r="A14" s="147"/>
      <c r="B14" s="84" t="s">
        <v>131</v>
      </c>
      <c r="C14" s="79">
        <f t="shared" si="3"/>
        <v>32337947</v>
      </c>
      <c r="D14" s="80">
        <v>32147929</v>
      </c>
      <c r="E14" s="76">
        <f t="shared" si="0"/>
        <v>99.41239930908415</v>
      </c>
      <c r="F14" s="80">
        <v>90018</v>
      </c>
      <c r="G14" s="76">
        <f t="shared" si="1"/>
        <v>0.27836646525520004</v>
      </c>
      <c r="H14" s="81">
        <v>100000</v>
      </c>
      <c r="I14" s="82">
        <f t="shared" si="2"/>
        <v>0.3092342256606457</v>
      </c>
    </row>
    <row r="15" spans="1:9" s="70" customFormat="1" ht="39.75" customHeight="1">
      <c r="A15" s="147"/>
      <c r="B15" s="84" t="s">
        <v>132</v>
      </c>
      <c r="C15" s="79">
        <f t="shared" si="3"/>
        <v>2477999</v>
      </c>
      <c r="D15" s="80">
        <v>2258346</v>
      </c>
      <c r="E15" s="76">
        <f t="shared" si="0"/>
        <v>91.13587212908479</v>
      </c>
      <c r="F15" s="80">
        <v>34992</v>
      </c>
      <c r="G15" s="76">
        <f t="shared" si="1"/>
        <v>1.412107107387856</v>
      </c>
      <c r="H15" s="81">
        <v>184661</v>
      </c>
      <c r="I15" s="82">
        <f t="shared" si="2"/>
        <v>7.452020763527346</v>
      </c>
    </row>
    <row r="16" spans="1:9" s="70" customFormat="1" ht="39.75" customHeight="1">
      <c r="A16" s="147"/>
      <c r="B16" s="84" t="s">
        <v>133</v>
      </c>
      <c r="C16" s="79">
        <f t="shared" si="3"/>
        <v>16127389</v>
      </c>
      <c r="D16" s="80">
        <v>7871755</v>
      </c>
      <c r="E16" s="76">
        <f t="shared" si="0"/>
        <v>48.80985384552949</v>
      </c>
      <c r="F16" s="80">
        <v>35634</v>
      </c>
      <c r="G16" s="76">
        <f t="shared" si="1"/>
        <v>0.2209533111652481</v>
      </c>
      <c r="H16" s="81">
        <v>8220000</v>
      </c>
      <c r="I16" s="82">
        <f t="shared" si="2"/>
        <v>50.969192843305265</v>
      </c>
    </row>
    <row r="17" spans="1:9" s="70" customFormat="1" ht="39.75" customHeight="1">
      <c r="A17" s="147"/>
      <c r="B17" s="84" t="s">
        <v>134</v>
      </c>
      <c r="C17" s="79">
        <f t="shared" si="3"/>
        <v>33177909</v>
      </c>
      <c r="D17" s="80">
        <v>33042148</v>
      </c>
      <c r="E17" s="76">
        <f t="shared" si="0"/>
        <v>99.59080905309614</v>
      </c>
      <c r="F17" s="80">
        <v>38994</v>
      </c>
      <c r="G17" s="76">
        <f t="shared" si="1"/>
        <v>0.11753001070682302</v>
      </c>
      <c r="H17" s="81">
        <v>96767</v>
      </c>
      <c r="I17" s="82">
        <f t="shared" si="2"/>
        <v>0.29166093619703404</v>
      </c>
    </row>
    <row r="18" spans="1:9" s="70" customFormat="1" ht="39.75" customHeight="1">
      <c r="A18" s="147"/>
      <c r="B18" s="84" t="s">
        <v>135</v>
      </c>
      <c r="C18" s="79">
        <f t="shared" si="3"/>
        <v>25356328</v>
      </c>
      <c r="D18" s="80">
        <v>25325170</v>
      </c>
      <c r="E18" s="76">
        <f t="shared" si="0"/>
        <v>99.87711943148867</v>
      </c>
      <c r="F18" s="80">
        <v>31158</v>
      </c>
      <c r="G18" s="76">
        <f t="shared" si="1"/>
        <v>0.12288056851133965</v>
      </c>
      <c r="H18" s="81">
        <v>0</v>
      </c>
      <c r="I18" s="82">
        <f t="shared" si="2"/>
        <v>0</v>
      </c>
    </row>
    <row r="19" spans="1:9" s="70" customFormat="1" ht="39.75" customHeight="1">
      <c r="A19" s="147"/>
      <c r="B19" s="84" t="s">
        <v>136</v>
      </c>
      <c r="C19" s="79">
        <f t="shared" si="3"/>
        <v>15286090</v>
      </c>
      <c r="D19" s="80">
        <v>13258604</v>
      </c>
      <c r="E19" s="76">
        <f t="shared" si="0"/>
        <v>86.73639890907354</v>
      </c>
      <c r="F19" s="80">
        <v>27486</v>
      </c>
      <c r="G19" s="76">
        <f t="shared" si="1"/>
        <v>0.17981053362893978</v>
      </c>
      <c r="H19" s="81">
        <v>2000000</v>
      </c>
      <c r="I19" s="82">
        <f t="shared" si="2"/>
        <v>13.083790557297517</v>
      </c>
    </row>
    <row r="20" spans="1:9" s="70" customFormat="1" ht="39.75" customHeight="1">
      <c r="A20" s="145" t="s">
        <v>137</v>
      </c>
      <c r="B20" s="146"/>
      <c r="C20" s="79">
        <f>SUM(C21:C22)</f>
        <v>41979765</v>
      </c>
      <c r="D20" s="79">
        <f>SUM(D21:D22)</f>
        <v>41447649</v>
      </c>
      <c r="E20" s="76">
        <f t="shared" si="0"/>
        <v>98.73244645366643</v>
      </c>
      <c r="F20" s="79">
        <f>SUM(F21:F22)</f>
        <v>532116</v>
      </c>
      <c r="G20" s="76">
        <f t="shared" si="1"/>
        <v>1.267553546333573</v>
      </c>
      <c r="H20" s="79">
        <f>SUM(H21:H22)</f>
        <v>0</v>
      </c>
      <c r="I20" s="82">
        <f t="shared" si="2"/>
        <v>0</v>
      </c>
    </row>
    <row r="21" spans="1:9" s="70" customFormat="1" ht="39.75" customHeight="1">
      <c r="A21" s="124"/>
      <c r="B21" s="84" t="s">
        <v>138</v>
      </c>
      <c r="C21" s="79">
        <f>SUM(D21,F21,H21)</f>
        <v>8944397</v>
      </c>
      <c r="D21" s="80">
        <v>8525428</v>
      </c>
      <c r="E21" s="76">
        <f t="shared" si="0"/>
        <v>95.31584968779897</v>
      </c>
      <c r="F21" s="80">
        <v>418969</v>
      </c>
      <c r="G21" s="76">
        <f t="shared" si="1"/>
        <v>4.684150312201035</v>
      </c>
      <c r="H21" s="81">
        <v>0</v>
      </c>
      <c r="I21" s="82">
        <f t="shared" si="2"/>
        <v>0</v>
      </c>
    </row>
    <row r="22" spans="1:9" s="70" customFormat="1" ht="39.75" customHeight="1">
      <c r="A22" s="124"/>
      <c r="B22" s="84" t="s">
        <v>139</v>
      </c>
      <c r="C22" s="79">
        <f>SUM(D22,F22,H22)</f>
        <v>33035368</v>
      </c>
      <c r="D22" s="80">
        <v>32922221</v>
      </c>
      <c r="E22" s="76">
        <f t="shared" si="0"/>
        <v>99.65749738280499</v>
      </c>
      <c r="F22" s="80">
        <v>113147</v>
      </c>
      <c r="G22" s="76">
        <f t="shared" si="1"/>
        <v>0.3425026171950014</v>
      </c>
      <c r="H22" s="81">
        <v>0</v>
      </c>
      <c r="I22" s="82">
        <f t="shared" si="2"/>
        <v>0</v>
      </c>
    </row>
    <row r="23" spans="1:9" s="70" customFormat="1" ht="34.5" customHeight="1">
      <c r="A23" s="145" t="s">
        <v>115</v>
      </c>
      <c r="B23" s="146"/>
      <c r="C23" s="79">
        <f>SUM(D23,F23,H23)</f>
        <v>786354</v>
      </c>
      <c r="D23" s="80">
        <f>D24</f>
        <v>763584</v>
      </c>
      <c r="E23" s="76">
        <f t="shared" si="0"/>
        <v>97.1043575794108</v>
      </c>
      <c r="F23" s="80">
        <f>F24</f>
        <v>22770</v>
      </c>
      <c r="G23" s="76">
        <f t="shared" si="1"/>
        <v>2.8956424205892004</v>
      </c>
      <c r="H23" s="81">
        <f>H24</f>
        <v>0</v>
      </c>
      <c r="I23" s="82">
        <f t="shared" si="2"/>
        <v>0</v>
      </c>
    </row>
    <row r="24" spans="1:9" s="70" customFormat="1" ht="34.5" customHeight="1">
      <c r="A24" s="85"/>
      <c r="B24" s="84" t="s">
        <v>140</v>
      </c>
      <c r="C24" s="79">
        <f>SUM(D24,F24,H24)</f>
        <v>786354</v>
      </c>
      <c r="D24" s="80">
        <v>763584</v>
      </c>
      <c r="E24" s="76">
        <f t="shared" si="0"/>
        <v>97.1043575794108</v>
      </c>
      <c r="F24" s="80">
        <v>22770</v>
      </c>
      <c r="G24" s="76">
        <f t="shared" si="1"/>
        <v>2.8956424205892004</v>
      </c>
      <c r="H24" s="81">
        <v>0</v>
      </c>
      <c r="I24" s="82">
        <f t="shared" si="2"/>
        <v>0</v>
      </c>
    </row>
    <row r="25" spans="1:9" s="70" customFormat="1" ht="35.25" customHeight="1">
      <c r="A25" s="145" t="s">
        <v>116</v>
      </c>
      <c r="B25" s="146"/>
      <c r="C25" s="79">
        <f>SUM(C26:C26)</f>
        <v>15548694</v>
      </c>
      <c r="D25" s="80">
        <f>SUM(D26:D26)</f>
        <v>10476462</v>
      </c>
      <c r="E25" s="76">
        <f t="shared" si="0"/>
        <v>67.37840490011573</v>
      </c>
      <c r="F25" s="80">
        <f>SUM(F26:F26)</f>
        <v>25962</v>
      </c>
      <c r="G25" s="76">
        <f t="shared" si="1"/>
        <v>0.16697222287608207</v>
      </c>
      <c r="H25" s="81">
        <f>SUM(H26:H26)</f>
        <v>5046270</v>
      </c>
      <c r="I25" s="82">
        <f t="shared" si="2"/>
        <v>32.45462287700819</v>
      </c>
    </row>
    <row r="26" spans="1:9" s="70" customFormat="1" ht="35.25" customHeight="1">
      <c r="A26" s="86"/>
      <c r="B26" s="84" t="s">
        <v>141</v>
      </c>
      <c r="C26" s="79">
        <f>SUM(D26,F26,H26)</f>
        <v>15548694</v>
      </c>
      <c r="D26" s="80">
        <v>10476462</v>
      </c>
      <c r="E26" s="76">
        <f t="shared" si="0"/>
        <v>67.37840490011573</v>
      </c>
      <c r="F26" s="80">
        <v>25962</v>
      </c>
      <c r="G26" s="76">
        <f t="shared" si="1"/>
        <v>0.16697222287608207</v>
      </c>
      <c r="H26" s="81">
        <v>5046270</v>
      </c>
      <c r="I26" s="82">
        <f t="shared" si="2"/>
        <v>32.45462287700819</v>
      </c>
    </row>
    <row r="27" spans="1:9" s="70" customFormat="1" ht="35.25" customHeight="1">
      <c r="A27" s="145" t="s">
        <v>117</v>
      </c>
      <c r="B27" s="146"/>
      <c r="C27" s="79">
        <f>SUM(C28:C38)</f>
        <v>2715400</v>
      </c>
      <c r="D27" s="80">
        <f>SUM(D28:D38)</f>
        <v>1590050</v>
      </c>
      <c r="E27" s="76">
        <f t="shared" si="0"/>
        <v>58.55675038668336</v>
      </c>
      <c r="F27" s="80">
        <f>SUM(F28:F38)</f>
        <v>1125350</v>
      </c>
      <c r="G27" s="76">
        <f t="shared" si="1"/>
        <v>41.44324961331664</v>
      </c>
      <c r="H27" s="81">
        <f>SUM(H28:H38)</f>
        <v>0</v>
      </c>
      <c r="I27" s="82">
        <f t="shared" si="2"/>
        <v>0</v>
      </c>
    </row>
    <row r="28" spans="1:9" s="70" customFormat="1" ht="35.25" customHeight="1">
      <c r="A28" s="153"/>
      <c r="B28" s="84" t="s">
        <v>142</v>
      </c>
      <c r="C28" s="79">
        <f aca="true" t="shared" si="4" ref="C28:C38">SUM(D28,F28,H28)</f>
        <v>313001</v>
      </c>
      <c r="D28" s="80">
        <v>161530</v>
      </c>
      <c r="E28" s="76">
        <f t="shared" si="0"/>
        <v>51.606863875834264</v>
      </c>
      <c r="F28" s="80">
        <v>151471</v>
      </c>
      <c r="G28" s="76">
        <f t="shared" si="1"/>
        <v>48.393136124165736</v>
      </c>
      <c r="H28" s="81">
        <v>0</v>
      </c>
      <c r="I28" s="82">
        <f t="shared" si="2"/>
        <v>0</v>
      </c>
    </row>
    <row r="29" spans="1:9" s="70" customFormat="1" ht="35.25" customHeight="1">
      <c r="A29" s="147"/>
      <c r="B29" s="84" t="s">
        <v>143</v>
      </c>
      <c r="C29" s="79">
        <f t="shared" si="4"/>
        <v>210403</v>
      </c>
      <c r="D29" s="80">
        <v>120270</v>
      </c>
      <c r="E29" s="76">
        <f t="shared" si="0"/>
        <v>57.161732484802975</v>
      </c>
      <c r="F29" s="80">
        <v>90133</v>
      </c>
      <c r="G29" s="76">
        <f t="shared" si="1"/>
        <v>42.838267515197025</v>
      </c>
      <c r="H29" s="81">
        <v>0</v>
      </c>
      <c r="I29" s="82">
        <f t="shared" si="2"/>
        <v>0</v>
      </c>
    </row>
    <row r="30" spans="1:9" s="70" customFormat="1" ht="35.25" customHeight="1">
      <c r="A30" s="147"/>
      <c r="B30" s="84" t="s">
        <v>144</v>
      </c>
      <c r="C30" s="79">
        <f t="shared" si="4"/>
        <v>197316</v>
      </c>
      <c r="D30" s="80">
        <v>113510</v>
      </c>
      <c r="E30" s="76">
        <f t="shared" si="0"/>
        <v>57.527012507855424</v>
      </c>
      <c r="F30" s="80">
        <v>83806</v>
      </c>
      <c r="G30" s="76">
        <f t="shared" si="1"/>
        <v>42.47298749214458</v>
      </c>
      <c r="H30" s="81">
        <v>0</v>
      </c>
      <c r="I30" s="82">
        <f t="shared" si="2"/>
        <v>0</v>
      </c>
    </row>
    <row r="31" spans="1:9" s="70" customFormat="1" ht="35.25" customHeight="1">
      <c r="A31" s="147"/>
      <c r="B31" s="84" t="s">
        <v>145</v>
      </c>
      <c r="C31" s="79">
        <f t="shared" si="4"/>
        <v>250375</v>
      </c>
      <c r="D31" s="80">
        <v>154770</v>
      </c>
      <c r="E31" s="76">
        <f t="shared" si="0"/>
        <v>61.81527708437344</v>
      </c>
      <c r="F31" s="80">
        <v>95605</v>
      </c>
      <c r="G31" s="76">
        <f t="shared" si="1"/>
        <v>38.184722915626566</v>
      </c>
      <c r="H31" s="81">
        <v>0</v>
      </c>
      <c r="I31" s="82">
        <f t="shared" si="2"/>
        <v>0</v>
      </c>
    </row>
    <row r="32" spans="1:9" s="70" customFormat="1" ht="35.25" customHeight="1">
      <c r="A32" s="147"/>
      <c r="B32" s="84" t="s">
        <v>146</v>
      </c>
      <c r="C32" s="79">
        <f t="shared" si="4"/>
        <v>238756</v>
      </c>
      <c r="D32" s="80">
        <v>145930</v>
      </c>
      <c r="E32" s="76">
        <f t="shared" si="0"/>
        <v>61.120977064450734</v>
      </c>
      <c r="F32" s="80">
        <v>92826</v>
      </c>
      <c r="G32" s="76">
        <f t="shared" si="1"/>
        <v>38.879022935549266</v>
      </c>
      <c r="H32" s="81">
        <v>0</v>
      </c>
      <c r="I32" s="82">
        <f t="shared" si="2"/>
        <v>0</v>
      </c>
    </row>
    <row r="33" spans="1:9" s="70" customFormat="1" ht="35.25" customHeight="1">
      <c r="A33" s="147"/>
      <c r="B33" s="84" t="s">
        <v>147</v>
      </c>
      <c r="C33" s="79">
        <f t="shared" si="4"/>
        <v>214911</v>
      </c>
      <c r="D33" s="80">
        <v>126730</v>
      </c>
      <c r="E33" s="76">
        <f t="shared" si="0"/>
        <v>58.96859630265552</v>
      </c>
      <c r="F33" s="80">
        <v>88181</v>
      </c>
      <c r="G33" s="76">
        <f t="shared" si="1"/>
        <v>41.03140369734448</v>
      </c>
      <c r="H33" s="81">
        <v>0</v>
      </c>
      <c r="I33" s="82">
        <f t="shared" si="2"/>
        <v>0</v>
      </c>
    </row>
    <row r="34" spans="1:9" s="70" customFormat="1" ht="35.25" customHeight="1">
      <c r="A34" s="147"/>
      <c r="B34" s="84" t="s">
        <v>148</v>
      </c>
      <c r="C34" s="79">
        <f t="shared" si="4"/>
        <v>264372</v>
      </c>
      <c r="D34" s="80">
        <v>159100</v>
      </c>
      <c r="E34" s="76">
        <f t="shared" si="0"/>
        <v>60.18035192834339</v>
      </c>
      <c r="F34" s="80">
        <v>105272</v>
      </c>
      <c r="G34" s="76">
        <f t="shared" si="1"/>
        <v>39.8196480716566</v>
      </c>
      <c r="H34" s="81">
        <v>0</v>
      </c>
      <c r="I34" s="82">
        <f t="shared" si="2"/>
        <v>0</v>
      </c>
    </row>
    <row r="35" spans="1:9" s="70" customFormat="1" ht="35.25" customHeight="1">
      <c r="A35" s="147"/>
      <c r="B35" s="84" t="s">
        <v>149</v>
      </c>
      <c r="C35" s="79">
        <f t="shared" si="4"/>
        <v>302951</v>
      </c>
      <c r="D35" s="80">
        <v>183660</v>
      </c>
      <c r="E35" s="76">
        <f t="shared" si="0"/>
        <v>60.62366521318629</v>
      </c>
      <c r="F35" s="80">
        <v>119291</v>
      </c>
      <c r="G35" s="76">
        <f t="shared" si="1"/>
        <v>39.37633478681371</v>
      </c>
      <c r="H35" s="81">
        <v>0</v>
      </c>
      <c r="I35" s="82">
        <f t="shared" si="2"/>
        <v>0</v>
      </c>
    </row>
    <row r="36" spans="1:9" s="70" customFormat="1" ht="35.25" customHeight="1">
      <c r="A36" s="147"/>
      <c r="B36" s="84" t="s">
        <v>150</v>
      </c>
      <c r="C36" s="79">
        <f t="shared" si="4"/>
        <v>290929</v>
      </c>
      <c r="D36" s="80">
        <v>169790</v>
      </c>
      <c r="E36" s="76">
        <f t="shared" si="0"/>
        <v>58.361318397272186</v>
      </c>
      <c r="F36" s="80">
        <v>121139</v>
      </c>
      <c r="G36" s="76">
        <f t="shared" si="1"/>
        <v>41.638681602727814</v>
      </c>
      <c r="H36" s="81">
        <v>0</v>
      </c>
      <c r="I36" s="82">
        <f t="shared" si="2"/>
        <v>0</v>
      </c>
    </row>
    <row r="37" spans="1:9" s="70" customFormat="1" ht="35.25" customHeight="1">
      <c r="A37" s="147"/>
      <c r="B37" s="84" t="s">
        <v>151</v>
      </c>
      <c r="C37" s="79">
        <f t="shared" si="4"/>
        <v>201943</v>
      </c>
      <c r="D37" s="80">
        <v>116890</v>
      </c>
      <c r="E37" s="76">
        <f t="shared" si="0"/>
        <v>57.88266986228787</v>
      </c>
      <c r="F37" s="80">
        <v>85053</v>
      </c>
      <c r="G37" s="76">
        <f t="shared" si="1"/>
        <v>42.11733013771213</v>
      </c>
      <c r="H37" s="81">
        <v>0</v>
      </c>
      <c r="I37" s="82">
        <f t="shared" si="2"/>
        <v>0</v>
      </c>
    </row>
    <row r="38" spans="1:9" s="70" customFormat="1" ht="38.25" customHeight="1" thickBot="1">
      <c r="A38" s="148"/>
      <c r="B38" s="87" t="s">
        <v>152</v>
      </c>
      <c r="C38" s="88">
        <f t="shared" si="4"/>
        <v>230443</v>
      </c>
      <c r="D38" s="89">
        <v>137870</v>
      </c>
      <c r="E38" s="90">
        <f t="shared" si="0"/>
        <v>59.82824386073779</v>
      </c>
      <c r="F38" s="89">
        <v>92573</v>
      </c>
      <c r="G38" s="90">
        <f t="shared" si="1"/>
        <v>40.17175613926221</v>
      </c>
      <c r="H38" s="91">
        <v>0</v>
      </c>
      <c r="I38" s="92">
        <f t="shared" si="2"/>
        <v>0</v>
      </c>
    </row>
  </sheetData>
  <mergeCells count="16">
    <mergeCell ref="A28:A38"/>
    <mergeCell ref="A3:B3"/>
    <mergeCell ref="F4:F5"/>
    <mergeCell ref="A27:B27"/>
    <mergeCell ref="A6:B6"/>
    <mergeCell ref="A20:B20"/>
    <mergeCell ref="A25:B25"/>
    <mergeCell ref="A23:B23"/>
    <mergeCell ref="A7:B7"/>
    <mergeCell ref="A21:A22"/>
    <mergeCell ref="A8:A19"/>
    <mergeCell ref="A1:I1"/>
    <mergeCell ref="H4:H5"/>
    <mergeCell ref="C4:C5"/>
    <mergeCell ref="A4:B5"/>
    <mergeCell ref="D4:D5"/>
  </mergeCells>
  <printOptions/>
  <pageMargins left="0.5511811023622047" right="0.4724409448818898" top="0.6692913385826772" bottom="0.5118110236220472" header="0.5118110236220472" footer="0.31496062992125984"/>
  <pageSetup firstPageNumber="119" useFirstPageNumber="1" fitToHeight="5" horizontalDpi="300" verticalDpi="300" orientation="portrait" paperSize="9" scale="90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62"/>
  <sheetViews>
    <sheetView showGridLines="0" showZeros="0" workbookViewId="0" topLeftCell="A1">
      <pane xSplit="2" ySplit="6" topLeftCell="C2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H27" sqref="H27"/>
    </sheetView>
  </sheetViews>
  <sheetFormatPr defaultColWidth="9.00390625" defaultRowHeight="14.25"/>
  <cols>
    <col min="1" max="1" width="2.875" style="3" customWidth="1"/>
    <col min="2" max="2" width="17.75390625" style="3" customWidth="1"/>
    <col min="3" max="3" width="14.75390625" style="60" customWidth="1"/>
    <col min="4" max="4" width="13.25390625" style="3" customWidth="1"/>
    <col min="5" max="5" width="8.625" style="3" customWidth="1"/>
    <col min="6" max="6" width="12.75390625" style="3" customWidth="1"/>
    <col min="7" max="7" width="8.625" style="3" customWidth="1"/>
    <col min="8" max="8" width="11.625" style="3" customWidth="1"/>
    <col min="9" max="9" width="8.125" style="3" customWidth="1"/>
    <col min="10" max="16384" width="9.00390625" style="56" customWidth="1"/>
  </cols>
  <sheetData>
    <row r="1" spans="1:9" ht="27">
      <c r="A1" s="155"/>
      <c r="B1" s="155"/>
      <c r="C1" s="155"/>
      <c r="D1" s="155"/>
      <c r="E1" s="155"/>
      <c r="F1" s="155"/>
      <c r="G1" s="155"/>
      <c r="H1" s="155"/>
      <c r="I1" s="155"/>
    </row>
    <row r="2" spans="3:9" ht="16.5" customHeight="1">
      <c r="C2" s="64"/>
      <c r="D2" s="66"/>
      <c r="E2" s="63"/>
      <c r="F2" s="62"/>
      <c r="G2" s="63"/>
      <c r="H2" s="62"/>
      <c r="I2" s="63"/>
    </row>
    <row r="3" spans="1:9" ht="15" customHeight="1" thickBot="1">
      <c r="A3" s="59"/>
      <c r="B3" s="114" t="s">
        <v>161</v>
      </c>
      <c r="I3" s="61" t="s">
        <v>0</v>
      </c>
    </row>
    <row r="4" spans="1:9" s="70" customFormat="1" ht="28.5" customHeight="1">
      <c r="A4" s="139" t="s">
        <v>119</v>
      </c>
      <c r="B4" s="140"/>
      <c r="C4" s="119" t="s">
        <v>120</v>
      </c>
      <c r="D4" s="121" t="s">
        <v>121</v>
      </c>
      <c r="E4" s="67"/>
      <c r="F4" s="156" t="s">
        <v>122</v>
      </c>
      <c r="G4" s="68"/>
      <c r="H4" s="156" t="s">
        <v>123</v>
      </c>
      <c r="I4" s="69"/>
    </row>
    <row r="5" spans="1:9" s="70" customFormat="1" ht="28.5" customHeight="1" thickBot="1">
      <c r="A5" s="141"/>
      <c r="B5" s="142"/>
      <c r="C5" s="120"/>
      <c r="D5" s="122"/>
      <c r="E5" s="71" t="s">
        <v>2</v>
      </c>
      <c r="F5" s="157"/>
      <c r="G5" s="72" t="s">
        <v>2</v>
      </c>
      <c r="H5" s="157"/>
      <c r="I5" s="73" t="s">
        <v>124</v>
      </c>
    </row>
    <row r="6" spans="1:9" s="70" customFormat="1" ht="34.5" customHeight="1" thickTop="1">
      <c r="A6" s="154" t="s">
        <v>112</v>
      </c>
      <c r="B6" s="125"/>
      <c r="C6" s="93">
        <f aca="true" t="shared" si="0" ref="C6:C19">SUM(D6,F6,H6)</f>
        <v>44346778</v>
      </c>
      <c r="D6" s="93">
        <f>SUM(D7,D20,D23,D25,D27)</f>
        <v>41546517</v>
      </c>
      <c r="E6" s="76">
        <f>D6/C6*100</f>
        <v>93.68553674857732</v>
      </c>
      <c r="F6" s="93">
        <f>SUM(F7,F20,F23,F25,F27)</f>
        <v>401664</v>
      </c>
      <c r="G6" s="76">
        <v>0.9</v>
      </c>
      <c r="H6" s="93">
        <f>SUM(H7,H20,H23,H25,H27)</f>
        <v>2398597</v>
      </c>
      <c r="I6" s="94">
        <f>H6/C6*100</f>
        <v>5.408728904724488</v>
      </c>
    </row>
    <row r="7" spans="1:9" s="70" customFormat="1" ht="34.5" customHeight="1">
      <c r="A7" s="151" t="s">
        <v>114</v>
      </c>
      <c r="B7" s="152"/>
      <c r="C7" s="79">
        <f>SUM(C8:C19)</f>
        <v>22884516</v>
      </c>
      <c r="D7" s="80">
        <f>SUM(D8:D19)</f>
        <v>20421529</v>
      </c>
      <c r="E7" s="76">
        <f>D7/C7*100</f>
        <v>89.23732099031503</v>
      </c>
      <c r="F7" s="80">
        <f>SUM(F8:F19)</f>
        <v>117390</v>
      </c>
      <c r="G7" s="76">
        <f>F7/C7*100</f>
        <v>0.5129669336244647</v>
      </c>
      <c r="H7" s="81">
        <f>SUM(H8:H19)</f>
        <v>2345597</v>
      </c>
      <c r="I7" s="94">
        <f>H7/C7*100</f>
        <v>10.249712076060511</v>
      </c>
    </row>
    <row r="8" spans="1:9" s="70" customFormat="1" ht="40.5" customHeight="1">
      <c r="A8" s="153"/>
      <c r="B8" s="84" t="s">
        <v>125</v>
      </c>
      <c r="C8" s="79">
        <f t="shared" si="0"/>
        <v>0</v>
      </c>
      <c r="D8" s="80">
        <v>0</v>
      </c>
      <c r="E8" s="76">
        <v>0</v>
      </c>
      <c r="F8" s="80">
        <v>0</v>
      </c>
      <c r="G8" s="76">
        <f aca="true" t="shared" si="1" ref="G8:G38">F8/$D$6*100</f>
        <v>0</v>
      </c>
      <c r="H8" s="81"/>
      <c r="I8" s="94">
        <v>0</v>
      </c>
    </row>
    <row r="9" spans="1:9" s="70" customFormat="1" ht="40.5" customHeight="1">
      <c r="A9" s="147"/>
      <c r="B9" s="84" t="s">
        <v>126</v>
      </c>
      <c r="C9" s="79">
        <f t="shared" si="0"/>
        <v>787965</v>
      </c>
      <c r="D9" s="80">
        <v>787965</v>
      </c>
      <c r="E9" s="76">
        <f>D9/C9*100</f>
        <v>100</v>
      </c>
      <c r="F9" s="80">
        <v>0</v>
      </c>
      <c r="G9" s="76">
        <f t="shared" si="1"/>
        <v>0</v>
      </c>
      <c r="H9" s="81"/>
      <c r="I9" s="94">
        <f aca="true" t="shared" si="2" ref="I9:I26">H9/C9*100</f>
        <v>0</v>
      </c>
    </row>
    <row r="10" spans="1:9" s="70" customFormat="1" ht="40.5" customHeight="1">
      <c r="A10" s="147"/>
      <c r="B10" s="84" t="s">
        <v>127</v>
      </c>
      <c r="C10" s="79">
        <f t="shared" si="0"/>
        <v>0</v>
      </c>
      <c r="D10" s="80">
        <v>0</v>
      </c>
      <c r="E10" s="76"/>
      <c r="F10" s="80">
        <v>0</v>
      </c>
      <c r="G10" s="76">
        <f t="shared" si="1"/>
        <v>0</v>
      </c>
      <c r="H10" s="81"/>
      <c r="I10" s="94"/>
    </row>
    <row r="11" spans="1:9" s="70" customFormat="1" ht="40.5" customHeight="1">
      <c r="A11" s="147"/>
      <c r="B11" s="84" t="s">
        <v>128</v>
      </c>
      <c r="C11" s="79">
        <f t="shared" si="0"/>
        <v>0</v>
      </c>
      <c r="D11" s="80">
        <v>0</v>
      </c>
      <c r="E11" s="76"/>
      <c r="F11" s="80">
        <v>0</v>
      </c>
      <c r="G11" s="76">
        <f t="shared" si="1"/>
        <v>0</v>
      </c>
      <c r="H11" s="81"/>
      <c r="I11" s="94"/>
    </row>
    <row r="12" spans="1:9" s="70" customFormat="1" ht="40.5" customHeight="1">
      <c r="A12" s="147"/>
      <c r="B12" s="84" t="s">
        <v>129</v>
      </c>
      <c r="C12" s="79">
        <v>0</v>
      </c>
      <c r="D12" s="80">
        <v>0</v>
      </c>
      <c r="E12" s="76"/>
      <c r="F12" s="80">
        <v>0</v>
      </c>
      <c r="G12" s="76">
        <f t="shared" si="1"/>
        <v>0</v>
      </c>
      <c r="H12" s="81"/>
      <c r="I12" s="94"/>
    </row>
    <row r="13" spans="1:9" s="70" customFormat="1" ht="40.5" customHeight="1">
      <c r="A13" s="147"/>
      <c r="B13" s="84" t="s">
        <v>130</v>
      </c>
      <c r="C13" s="79">
        <f t="shared" si="0"/>
        <v>2324987</v>
      </c>
      <c r="D13" s="80">
        <v>2324987</v>
      </c>
      <c r="E13" s="76">
        <f>D13/C13*100</f>
        <v>100</v>
      </c>
      <c r="F13" s="80">
        <v>0</v>
      </c>
      <c r="G13" s="76">
        <f t="shared" si="1"/>
        <v>0</v>
      </c>
      <c r="H13" s="81"/>
      <c r="I13" s="94">
        <f t="shared" si="2"/>
        <v>0</v>
      </c>
    </row>
    <row r="14" spans="1:9" s="70" customFormat="1" ht="40.5" customHeight="1">
      <c r="A14" s="147"/>
      <c r="B14" s="84" t="s">
        <v>131</v>
      </c>
      <c r="C14" s="79">
        <f t="shared" si="0"/>
        <v>0</v>
      </c>
      <c r="D14" s="80">
        <v>0</v>
      </c>
      <c r="E14" s="76"/>
      <c r="F14" s="80">
        <v>0</v>
      </c>
      <c r="G14" s="76">
        <f t="shared" si="1"/>
        <v>0</v>
      </c>
      <c r="H14" s="81"/>
      <c r="I14" s="94"/>
    </row>
    <row r="15" spans="1:9" s="70" customFormat="1" ht="40.5" customHeight="1">
      <c r="A15" s="147"/>
      <c r="B15" s="84" t="s">
        <v>132</v>
      </c>
      <c r="C15" s="79">
        <f t="shared" si="0"/>
        <v>3383867</v>
      </c>
      <c r="D15" s="80">
        <v>3266477</v>
      </c>
      <c r="E15" s="76">
        <f>D15/C15*100</f>
        <v>96.53089202382954</v>
      </c>
      <c r="F15" s="80">
        <v>117390</v>
      </c>
      <c r="G15" s="76">
        <f>F15/C15*100</f>
        <v>3.469107976170458</v>
      </c>
      <c r="H15" s="81">
        <v>0</v>
      </c>
      <c r="I15" s="94">
        <f t="shared" si="2"/>
        <v>0</v>
      </c>
    </row>
    <row r="16" spans="1:9" s="70" customFormat="1" ht="40.5" customHeight="1">
      <c r="A16" s="147"/>
      <c r="B16" s="84" t="s">
        <v>133</v>
      </c>
      <c r="C16" s="79">
        <f t="shared" si="0"/>
        <v>14387697</v>
      </c>
      <c r="D16" s="80">
        <v>12042100</v>
      </c>
      <c r="E16" s="76">
        <f>D16/C16*100</f>
        <v>83.69720324246472</v>
      </c>
      <c r="F16" s="80"/>
      <c r="G16" s="76">
        <f t="shared" si="1"/>
        <v>0</v>
      </c>
      <c r="H16" s="81">
        <v>2345597</v>
      </c>
      <c r="I16" s="94">
        <f t="shared" si="2"/>
        <v>16.302796757535276</v>
      </c>
    </row>
    <row r="17" spans="1:9" s="70" customFormat="1" ht="40.5" customHeight="1">
      <c r="A17" s="147"/>
      <c r="B17" s="84" t="s">
        <v>134</v>
      </c>
      <c r="C17" s="79"/>
      <c r="D17" s="80"/>
      <c r="E17" s="76"/>
      <c r="F17" s="80"/>
      <c r="G17" s="76">
        <f t="shared" si="1"/>
        <v>0</v>
      </c>
      <c r="H17" s="81"/>
      <c r="I17" s="94"/>
    </row>
    <row r="18" spans="1:9" s="70" customFormat="1" ht="40.5" customHeight="1">
      <c r="A18" s="147"/>
      <c r="B18" s="84" t="s">
        <v>135</v>
      </c>
      <c r="C18" s="79">
        <f t="shared" si="0"/>
        <v>0</v>
      </c>
      <c r="D18" s="80">
        <v>0</v>
      </c>
      <c r="E18" s="76"/>
      <c r="F18" s="80">
        <v>0</v>
      </c>
      <c r="G18" s="76">
        <f t="shared" si="1"/>
        <v>0</v>
      </c>
      <c r="H18" s="81"/>
      <c r="I18" s="94"/>
    </row>
    <row r="19" spans="1:9" s="70" customFormat="1" ht="40.5" customHeight="1">
      <c r="A19" s="147"/>
      <c r="B19" s="84" t="s">
        <v>136</v>
      </c>
      <c r="C19" s="79">
        <f t="shared" si="0"/>
        <v>2000000</v>
      </c>
      <c r="D19" s="80">
        <v>2000000</v>
      </c>
      <c r="E19" s="76">
        <f>D19/C19*100</f>
        <v>100</v>
      </c>
      <c r="F19" s="80">
        <v>0</v>
      </c>
      <c r="G19" s="76">
        <f t="shared" si="1"/>
        <v>0</v>
      </c>
      <c r="H19" s="81">
        <v>0</v>
      </c>
      <c r="I19" s="94">
        <f t="shared" si="2"/>
        <v>0</v>
      </c>
    </row>
    <row r="20" spans="1:9" s="70" customFormat="1" ht="40.5" customHeight="1">
      <c r="A20" s="145" t="s">
        <v>153</v>
      </c>
      <c r="B20" s="146"/>
      <c r="C20" s="79">
        <f>SUM(C21:C24)</f>
        <v>3503000</v>
      </c>
      <c r="D20" s="80">
        <f>SUM(D21:D24)</f>
        <v>3503000</v>
      </c>
      <c r="E20" s="76">
        <f>D20/C20*100</f>
        <v>100</v>
      </c>
      <c r="F20" s="80">
        <f>SUM(F21:F24)</f>
        <v>0</v>
      </c>
      <c r="G20" s="76">
        <f t="shared" si="1"/>
        <v>0</v>
      </c>
      <c r="H20" s="81">
        <f>SUM(H21:H24)</f>
        <v>0</v>
      </c>
      <c r="I20" s="94">
        <f t="shared" si="2"/>
        <v>0</v>
      </c>
    </row>
    <row r="21" spans="1:9" s="70" customFormat="1" ht="40.5" customHeight="1">
      <c r="A21" s="124"/>
      <c r="B21" s="84" t="s">
        <v>138</v>
      </c>
      <c r="C21" s="79">
        <f>SUM(D21,F21,H21)</f>
        <v>0</v>
      </c>
      <c r="D21" s="80">
        <v>0</v>
      </c>
      <c r="E21" s="76"/>
      <c r="F21" s="80">
        <v>0</v>
      </c>
      <c r="G21" s="76">
        <f t="shared" si="1"/>
        <v>0</v>
      </c>
      <c r="H21" s="81"/>
      <c r="I21" s="94"/>
    </row>
    <row r="22" spans="1:9" s="70" customFormat="1" ht="40.5" customHeight="1">
      <c r="A22" s="124"/>
      <c r="B22" s="84" t="s">
        <v>139</v>
      </c>
      <c r="C22" s="79">
        <f>SUM(D22,F22,H22)</f>
        <v>3503000</v>
      </c>
      <c r="D22" s="80">
        <v>3503000</v>
      </c>
      <c r="E22" s="76">
        <f>D22/C22*100</f>
        <v>100</v>
      </c>
      <c r="F22" s="80">
        <v>0</v>
      </c>
      <c r="G22" s="76">
        <f t="shared" si="1"/>
        <v>0</v>
      </c>
      <c r="H22" s="81"/>
      <c r="I22" s="94">
        <f t="shared" si="2"/>
        <v>0</v>
      </c>
    </row>
    <row r="23" spans="1:9" s="70" customFormat="1" ht="34.5" customHeight="1">
      <c r="A23" s="145" t="s">
        <v>154</v>
      </c>
      <c r="B23" s="146"/>
      <c r="C23" s="79">
        <f>SUM(D23,F23,H23)</f>
        <v>0</v>
      </c>
      <c r="D23" s="80">
        <f>D24</f>
        <v>0</v>
      </c>
      <c r="E23" s="76"/>
      <c r="F23" s="80">
        <f>F24</f>
        <v>0</v>
      </c>
      <c r="G23" s="76">
        <f t="shared" si="1"/>
        <v>0</v>
      </c>
      <c r="H23" s="81"/>
      <c r="I23" s="94"/>
    </row>
    <row r="24" spans="1:9" s="70" customFormat="1" ht="34.5" customHeight="1">
      <c r="A24" s="85"/>
      <c r="B24" s="84" t="s">
        <v>140</v>
      </c>
      <c r="C24" s="79">
        <f>SUM(D24,F24,H24)</f>
        <v>0</v>
      </c>
      <c r="D24" s="80">
        <v>0</v>
      </c>
      <c r="E24" s="76"/>
      <c r="F24" s="80">
        <v>0</v>
      </c>
      <c r="G24" s="76">
        <f t="shared" si="1"/>
        <v>0</v>
      </c>
      <c r="H24" s="81"/>
      <c r="I24" s="94"/>
    </row>
    <row r="25" spans="1:9" s="70" customFormat="1" ht="42.75" customHeight="1">
      <c r="A25" s="145" t="s">
        <v>155</v>
      </c>
      <c r="B25" s="146"/>
      <c r="C25" s="79">
        <f>SUM(C26:C26)</f>
        <v>17959262</v>
      </c>
      <c r="D25" s="80">
        <f>SUM(D26:D26)</f>
        <v>17621988</v>
      </c>
      <c r="E25" s="76">
        <f>D25/C25*100</f>
        <v>98.12200523607262</v>
      </c>
      <c r="F25" s="80">
        <f>SUM(F26:F26)</f>
        <v>284274</v>
      </c>
      <c r="G25" s="76">
        <v>1.58</v>
      </c>
      <c r="H25" s="81">
        <f>SUM(H26:H26)</f>
        <v>53000</v>
      </c>
      <c r="I25" s="94">
        <f t="shared" si="2"/>
        <v>0.29511234927136765</v>
      </c>
    </row>
    <row r="26" spans="1:9" s="70" customFormat="1" ht="42.75" customHeight="1">
      <c r="A26" s="86"/>
      <c r="B26" s="84" t="s">
        <v>141</v>
      </c>
      <c r="C26" s="79">
        <f>SUM(D26,F26,H26)</f>
        <v>17959262</v>
      </c>
      <c r="D26" s="80">
        <v>17621988</v>
      </c>
      <c r="E26" s="76">
        <f>D26/C26*100</f>
        <v>98.12200523607262</v>
      </c>
      <c r="F26" s="80">
        <v>284274</v>
      </c>
      <c r="G26" s="76">
        <v>1.58</v>
      </c>
      <c r="H26" s="81">
        <v>53000</v>
      </c>
      <c r="I26" s="94">
        <f t="shared" si="2"/>
        <v>0.29511234927136765</v>
      </c>
    </row>
    <row r="27" spans="1:9" s="70" customFormat="1" ht="42.75" customHeight="1">
      <c r="A27" s="145" t="s">
        <v>156</v>
      </c>
      <c r="B27" s="146"/>
      <c r="C27" s="79">
        <f>SUM(C28:C38)</f>
        <v>0</v>
      </c>
      <c r="D27" s="80">
        <f>SUM(D28:D38)</f>
        <v>0</v>
      </c>
      <c r="E27" s="76"/>
      <c r="F27" s="80">
        <f>SUM(F28:F38)</f>
        <v>0</v>
      </c>
      <c r="G27" s="76">
        <f t="shared" si="1"/>
        <v>0</v>
      </c>
      <c r="H27" s="81">
        <f>SUM(H28:H38)</f>
        <v>0</v>
      </c>
      <c r="I27" s="94"/>
    </row>
    <row r="28" spans="1:9" s="70" customFormat="1" ht="42.75" customHeight="1">
      <c r="A28" s="153"/>
      <c r="B28" s="84" t="s">
        <v>142</v>
      </c>
      <c r="C28" s="79">
        <f aca="true" t="shared" si="3" ref="C28:C38">SUM(D28,F28,H28)</f>
        <v>0</v>
      </c>
      <c r="D28" s="80">
        <v>0</v>
      </c>
      <c r="E28" s="76"/>
      <c r="F28" s="80">
        <v>0</v>
      </c>
      <c r="G28" s="76">
        <f t="shared" si="1"/>
        <v>0</v>
      </c>
      <c r="H28" s="81"/>
      <c r="I28" s="94"/>
    </row>
    <row r="29" spans="1:9" s="70" customFormat="1" ht="42.75" customHeight="1">
      <c r="A29" s="147"/>
      <c r="B29" s="84" t="s">
        <v>143</v>
      </c>
      <c r="C29" s="79">
        <f t="shared" si="3"/>
        <v>0</v>
      </c>
      <c r="D29" s="80">
        <v>0</v>
      </c>
      <c r="E29" s="76"/>
      <c r="F29" s="80">
        <v>0</v>
      </c>
      <c r="G29" s="76">
        <f t="shared" si="1"/>
        <v>0</v>
      </c>
      <c r="H29" s="81"/>
      <c r="I29" s="94"/>
    </row>
    <row r="30" spans="1:9" s="70" customFormat="1" ht="42.75" customHeight="1">
      <c r="A30" s="147"/>
      <c r="B30" s="84" t="s">
        <v>144</v>
      </c>
      <c r="C30" s="79">
        <f t="shared" si="3"/>
        <v>0</v>
      </c>
      <c r="D30" s="80">
        <v>0</v>
      </c>
      <c r="E30" s="76"/>
      <c r="F30" s="80">
        <v>0</v>
      </c>
      <c r="G30" s="76">
        <f t="shared" si="1"/>
        <v>0</v>
      </c>
      <c r="H30" s="81"/>
      <c r="I30" s="94"/>
    </row>
    <row r="31" spans="1:9" s="70" customFormat="1" ht="42.75" customHeight="1">
      <c r="A31" s="147"/>
      <c r="B31" s="84" t="s">
        <v>145</v>
      </c>
      <c r="C31" s="79">
        <f t="shared" si="3"/>
        <v>0</v>
      </c>
      <c r="D31" s="80">
        <v>0</v>
      </c>
      <c r="E31" s="76"/>
      <c r="F31" s="80">
        <v>0</v>
      </c>
      <c r="G31" s="76">
        <f t="shared" si="1"/>
        <v>0</v>
      </c>
      <c r="H31" s="81"/>
      <c r="I31" s="94"/>
    </row>
    <row r="32" spans="1:9" s="70" customFormat="1" ht="42.75" customHeight="1">
      <c r="A32" s="147"/>
      <c r="B32" s="84" t="s">
        <v>146</v>
      </c>
      <c r="C32" s="79">
        <f t="shared" si="3"/>
        <v>0</v>
      </c>
      <c r="D32" s="80">
        <v>0</v>
      </c>
      <c r="E32" s="76"/>
      <c r="F32" s="80">
        <v>0</v>
      </c>
      <c r="G32" s="76">
        <f t="shared" si="1"/>
        <v>0</v>
      </c>
      <c r="H32" s="81"/>
      <c r="I32" s="94"/>
    </row>
    <row r="33" spans="1:9" s="70" customFormat="1" ht="42.75" customHeight="1">
      <c r="A33" s="147"/>
      <c r="B33" s="84" t="s">
        <v>147</v>
      </c>
      <c r="C33" s="79">
        <f t="shared" si="3"/>
        <v>0</v>
      </c>
      <c r="D33" s="80">
        <v>0</v>
      </c>
      <c r="E33" s="76"/>
      <c r="F33" s="80">
        <v>0</v>
      </c>
      <c r="G33" s="76">
        <f t="shared" si="1"/>
        <v>0</v>
      </c>
      <c r="H33" s="81"/>
      <c r="I33" s="94"/>
    </row>
    <row r="34" spans="1:9" s="70" customFormat="1" ht="42.75" customHeight="1">
      <c r="A34" s="147"/>
      <c r="B34" s="84" t="s">
        <v>148</v>
      </c>
      <c r="C34" s="79">
        <f t="shared" si="3"/>
        <v>0</v>
      </c>
      <c r="D34" s="80">
        <v>0</v>
      </c>
      <c r="E34" s="76"/>
      <c r="F34" s="80">
        <v>0</v>
      </c>
      <c r="G34" s="76">
        <f t="shared" si="1"/>
        <v>0</v>
      </c>
      <c r="H34" s="81"/>
      <c r="I34" s="94"/>
    </row>
    <row r="35" spans="1:9" s="70" customFormat="1" ht="42.75" customHeight="1">
      <c r="A35" s="147"/>
      <c r="B35" s="84" t="s">
        <v>149</v>
      </c>
      <c r="C35" s="79">
        <f t="shared" si="3"/>
        <v>0</v>
      </c>
      <c r="D35" s="80">
        <v>0</v>
      </c>
      <c r="E35" s="76"/>
      <c r="F35" s="80">
        <v>0</v>
      </c>
      <c r="G35" s="76">
        <f t="shared" si="1"/>
        <v>0</v>
      </c>
      <c r="H35" s="81"/>
      <c r="I35" s="94"/>
    </row>
    <row r="36" spans="1:9" s="70" customFormat="1" ht="42.75" customHeight="1">
      <c r="A36" s="147"/>
      <c r="B36" s="84" t="s">
        <v>150</v>
      </c>
      <c r="C36" s="79">
        <f t="shared" si="3"/>
        <v>0</v>
      </c>
      <c r="D36" s="80">
        <v>0</v>
      </c>
      <c r="E36" s="76"/>
      <c r="F36" s="80">
        <v>0</v>
      </c>
      <c r="G36" s="76">
        <f t="shared" si="1"/>
        <v>0</v>
      </c>
      <c r="H36" s="81"/>
      <c r="I36" s="94"/>
    </row>
    <row r="37" spans="1:9" s="70" customFormat="1" ht="42.75" customHeight="1">
      <c r="A37" s="147"/>
      <c r="B37" s="84" t="s">
        <v>151</v>
      </c>
      <c r="C37" s="79">
        <f t="shared" si="3"/>
        <v>0</v>
      </c>
      <c r="D37" s="80">
        <v>0</v>
      </c>
      <c r="E37" s="76"/>
      <c r="F37" s="80">
        <v>0</v>
      </c>
      <c r="G37" s="76">
        <f t="shared" si="1"/>
        <v>0</v>
      </c>
      <c r="H37" s="81"/>
      <c r="I37" s="94"/>
    </row>
    <row r="38" spans="1:9" s="70" customFormat="1" ht="42.75" customHeight="1" thickBot="1">
      <c r="A38" s="148"/>
      <c r="B38" s="87" t="s">
        <v>152</v>
      </c>
      <c r="C38" s="88">
        <f t="shared" si="3"/>
        <v>0</v>
      </c>
      <c r="D38" s="89">
        <v>0</v>
      </c>
      <c r="E38" s="90"/>
      <c r="F38" s="89">
        <v>0</v>
      </c>
      <c r="G38" s="90">
        <f t="shared" si="1"/>
        <v>0</v>
      </c>
      <c r="H38" s="91"/>
      <c r="I38" s="95"/>
    </row>
    <row r="39" spans="1:9" s="70" customFormat="1" ht="11.25">
      <c r="A39" s="96"/>
      <c r="B39" s="96"/>
      <c r="C39" s="97"/>
      <c r="D39" s="96"/>
      <c r="E39" s="96"/>
      <c r="F39" s="96"/>
      <c r="G39" s="96"/>
      <c r="H39" s="96"/>
      <c r="I39" s="96"/>
    </row>
    <row r="40" spans="1:9" s="70" customFormat="1" ht="11.25">
      <c r="A40" s="96"/>
      <c r="B40" s="96"/>
      <c r="C40" s="97"/>
      <c r="D40" s="96"/>
      <c r="E40" s="96"/>
      <c r="F40" s="96"/>
      <c r="G40" s="96"/>
      <c r="H40" s="96"/>
      <c r="I40" s="96"/>
    </row>
    <row r="41" spans="1:9" s="70" customFormat="1" ht="11.25">
      <c r="A41" s="96"/>
      <c r="B41" s="96"/>
      <c r="C41" s="97"/>
      <c r="D41" s="96"/>
      <c r="E41" s="96"/>
      <c r="F41" s="96"/>
      <c r="G41" s="96"/>
      <c r="H41" s="96"/>
      <c r="I41" s="96"/>
    </row>
    <row r="42" spans="1:9" s="70" customFormat="1" ht="11.25">
      <c r="A42" s="96"/>
      <c r="B42" s="96"/>
      <c r="C42" s="97"/>
      <c r="D42" s="96"/>
      <c r="E42" s="96"/>
      <c r="F42" s="96"/>
      <c r="G42" s="96"/>
      <c r="H42" s="96"/>
      <c r="I42" s="96"/>
    </row>
    <row r="43" spans="1:9" s="70" customFormat="1" ht="11.25">
      <c r="A43" s="96"/>
      <c r="B43" s="96"/>
      <c r="C43" s="97"/>
      <c r="D43" s="96"/>
      <c r="E43" s="96"/>
      <c r="F43" s="96"/>
      <c r="G43" s="96"/>
      <c r="H43" s="96"/>
      <c r="I43" s="96"/>
    </row>
    <row r="44" spans="1:9" s="70" customFormat="1" ht="11.25">
      <c r="A44" s="96"/>
      <c r="B44" s="96"/>
      <c r="C44" s="97"/>
      <c r="D44" s="96"/>
      <c r="E44" s="96"/>
      <c r="F44" s="96"/>
      <c r="G44" s="96"/>
      <c r="H44" s="96"/>
      <c r="I44" s="96"/>
    </row>
    <row r="45" spans="1:9" s="70" customFormat="1" ht="11.25">
      <c r="A45" s="96"/>
      <c r="B45" s="96"/>
      <c r="C45" s="97"/>
      <c r="D45" s="96"/>
      <c r="E45" s="96"/>
      <c r="F45" s="96"/>
      <c r="G45" s="96"/>
      <c r="H45" s="96"/>
      <c r="I45" s="96"/>
    </row>
    <row r="46" spans="1:9" s="70" customFormat="1" ht="11.25">
      <c r="A46" s="96"/>
      <c r="B46" s="96"/>
      <c r="C46" s="97"/>
      <c r="D46" s="96"/>
      <c r="E46" s="96"/>
      <c r="F46" s="96"/>
      <c r="G46" s="96"/>
      <c r="H46" s="96"/>
      <c r="I46" s="96"/>
    </row>
    <row r="47" spans="1:9" s="70" customFormat="1" ht="11.25">
      <c r="A47" s="96"/>
      <c r="B47" s="96"/>
      <c r="C47" s="97"/>
      <c r="D47" s="96"/>
      <c r="E47" s="96"/>
      <c r="F47" s="96"/>
      <c r="G47" s="96"/>
      <c r="H47" s="96"/>
      <c r="I47" s="96"/>
    </row>
    <row r="48" spans="1:9" s="70" customFormat="1" ht="11.25">
      <c r="A48" s="96"/>
      <c r="B48" s="96"/>
      <c r="C48" s="97"/>
      <c r="D48" s="96"/>
      <c r="E48" s="96"/>
      <c r="F48" s="96"/>
      <c r="G48" s="96"/>
      <c r="H48" s="96"/>
      <c r="I48" s="96"/>
    </row>
    <row r="49" spans="1:9" s="70" customFormat="1" ht="11.25">
      <c r="A49" s="96"/>
      <c r="B49" s="96"/>
      <c r="C49" s="97"/>
      <c r="D49" s="96"/>
      <c r="E49" s="96"/>
      <c r="F49" s="96"/>
      <c r="G49" s="96"/>
      <c r="H49" s="96"/>
      <c r="I49" s="96"/>
    </row>
    <row r="50" spans="1:9" s="70" customFormat="1" ht="11.25">
      <c r="A50" s="96"/>
      <c r="B50" s="96"/>
      <c r="C50" s="97"/>
      <c r="D50" s="96"/>
      <c r="E50" s="96"/>
      <c r="F50" s="96"/>
      <c r="G50" s="96"/>
      <c r="H50" s="96"/>
      <c r="I50" s="96"/>
    </row>
    <row r="51" spans="1:9" s="70" customFormat="1" ht="11.25">
      <c r="A51" s="96"/>
      <c r="B51" s="96"/>
      <c r="C51" s="97"/>
      <c r="D51" s="96"/>
      <c r="E51" s="96"/>
      <c r="F51" s="96"/>
      <c r="G51" s="96"/>
      <c r="H51" s="96"/>
      <c r="I51" s="96"/>
    </row>
    <row r="52" spans="1:9" s="70" customFormat="1" ht="11.25">
      <c r="A52" s="96"/>
      <c r="B52" s="96"/>
      <c r="C52" s="97"/>
      <c r="D52" s="96"/>
      <c r="E52" s="96"/>
      <c r="F52" s="96"/>
      <c r="G52" s="96"/>
      <c r="H52" s="96"/>
      <c r="I52" s="96"/>
    </row>
    <row r="53" spans="1:9" s="70" customFormat="1" ht="11.25">
      <c r="A53" s="96"/>
      <c r="B53" s="96"/>
      <c r="C53" s="97"/>
      <c r="D53" s="96"/>
      <c r="E53" s="96"/>
      <c r="F53" s="96"/>
      <c r="G53" s="96"/>
      <c r="H53" s="96"/>
      <c r="I53" s="96"/>
    </row>
    <row r="54" spans="1:9" s="70" customFormat="1" ht="11.25">
      <c r="A54" s="96"/>
      <c r="B54" s="96"/>
      <c r="C54" s="97"/>
      <c r="D54" s="96"/>
      <c r="E54" s="96"/>
      <c r="F54" s="96"/>
      <c r="G54" s="96"/>
      <c r="H54" s="96"/>
      <c r="I54" s="96"/>
    </row>
    <row r="55" spans="1:9" s="70" customFormat="1" ht="11.25">
      <c r="A55" s="96"/>
      <c r="B55" s="96"/>
      <c r="C55" s="97"/>
      <c r="D55" s="96"/>
      <c r="E55" s="96"/>
      <c r="F55" s="96"/>
      <c r="G55" s="96"/>
      <c r="H55" s="96"/>
      <c r="I55" s="96"/>
    </row>
    <row r="56" spans="1:9" s="70" customFormat="1" ht="11.25">
      <c r="A56" s="96"/>
      <c r="B56" s="96"/>
      <c r="C56" s="97"/>
      <c r="D56" s="96"/>
      <c r="E56" s="96"/>
      <c r="F56" s="96"/>
      <c r="G56" s="96"/>
      <c r="H56" s="96"/>
      <c r="I56" s="96"/>
    </row>
    <row r="57" spans="1:9" s="70" customFormat="1" ht="11.25">
      <c r="A57" s="96"/>
      <c r="B57" s="96"/>
      <c r="C57" s="97"/>
      <c r="D57" s="96"/>
      <c r="E57" s="96"/>
      <c r="F57" s="96"/>
      <c r="G57" s="96"/>
      <c r="H57" s="96"/>
      <c r="I57" s="96"/>
    </row>
    <row r="58" spans="1:9" s="70" customFormat="1" ht="11.25">
      <c r="A58" s="96"/>
      <c r="B58" s="96"/>
      <c r="C58" s="97"/>
      <c r="D58" s="96"/>
      <c r="E58" s="96"/>
      <c r="F58" s="96"/>
      <c r="G58" s="96"/>
      <c r="H58" s="96"/>
      <c r="I58" s="96"/>
    </row>
    <row r="59" spans="1:9" s="70" customFormat="1" ht="11.25">
      <c r="A59" s="96"/>
      <c r="B59" s="96"/>
      <c r="C59" s="97"/>
      <c r="D59" s="96"/>
      <c r="E59" s="96"/>
      <c r="F59" s="96"/>
      <c r="G59" s="96"/>
      <c r="H59" s="96"/>
      <c r="I59" s="96"/>
    </row>
    <row r="60" spans="1:9" s="70" customFormat="1" ht="11.25">
      <c r="A60" s="96"/>
      <c r="B60" s="96"/>
      <c r="C60" s="97"/>
      <c r="D60" s="96"/>
      <c r="E60" s="96"/>
      <c r="F60" s="96"/>
      <c r="G60" s="96"/>
      <c r="H60" s="96"/>
      <c r="I60" s="96"/>
    </row>
    <row r="61" spans="1:9" s="70" customFormat="1" ht="11.25">
      <c r="A61" s="96"/>
      <c r="B61" s="96"/>
      <c r="C61" s="97"/>
      <c r="D61" s="96"/>
      <c r="E61" s="96"/>
      <c r="F61" s="96"/>
      <c r="G61" s="96"/>
      <c r="H61" s="96"/>
      <c r="I61" s="96"/>
    </row>
    <row r="62" spans="1:9" s="70" customFormat="1" ht="11.25">
      <c r="A62" s="96"/>
      <c r="B62" s="96"/>
      <c r="C62" s="97"/>
      <c r="D62" s="96"/>
      <c r="E62" s="96"/>
      <c r="F62" s="96"/>
      <c r="G62" s="96"/>
      <c r="H62" s="96"/>
      <c r="I62" s="96"/>
    </row>
  </sheetData>
  <mergeCells count="15">
    <mergeCell ref="A28:A38"/>
    <mergeCell ref="A8:A19"/>
    <mergeCell ref="A27:B27"/>
    <mergeCell ref="A6:B6"/>
    <mergeCell ref="A20:B20"/>
    <mergeCell ref="A25:B25"/>
    <mergeCell ref="A23:B23"/>
    <mergeCell ref="A7:B7"/>
    <mergeCell ref="A21:A22"/>
    <mergeCell ref="A1:I1"/>
    <mergeCell ref="F4:F5"/>
    <mergeCell ref="H4:H5"/>
    <mergeCell ref="C4:C5"/>
    <mergeCell ref="A4:B5"/>
    <mergeCell ref="D4:D5"/>
  </mergeCells>
  <printOptions/>
  <pageMargins left="0.4724409448818898" right="0.3937007874015748" top="0.6692913385826772" bottom="0.5118110236220472" header="0.5118110236220472" footer="0.31496062992125984"/>
  <pageSetup firstPageNumber="121" useFirstPageNumber="1" fitToHeight="5" horizontalDpi="300" verticalDpi="300" orientation="portrait" paperSize="9" scale="90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I106"/>
  <sheetViews>
    <sheetView workbookViewId="0" topLeftCell="A1">
      <selection activeCell="D16" sqref="D16"/>
    </sheetView>
  </sheetViews>
  <sheetFormatPr defaultColWidth="9.00390625" defaultRowHeight="14.25"/>
  <cols>
    <col min="1" max="1" width="2.00390625" style="3" customWidth="1"/>
    <col min="2" max="2" width="1.75390625" style="3" customWidth="1"/>
    <col min="3" max="3" width="33.375" style="3" customWidth="1"/>
    <col min="4" max="4" width="15.00390625" style="3" bestFit="1" customWidth="1"/>
    <col min="5" max="5" width="7.00390625" style="3" customWidth="1"/>
    <col min="6" max="6" width="15.00390625" style="3" bestFit="1" customWidth="1"/>
    <col min="7" max="7" width="6.50390625" style="3" customWidth="1"/>
    <col min="8" max="8" width="12.75390625" style="3" bestFit="1" customWidth="1"/>
    <col min="9" max="9" width="8.375" style="3" customWidth="1"/>
    <col min="10" max="16384" width="9.00390625" style="56" customWidth="1"/>
  </cols>
  <sheetData>
    <row r="1" ht="8.25" customHeight="1"/>
    <row r="2" spans="1:9" ht="18.75">
      <c r="A2" s="2" t="s">
        <v>67</v>
      </c>
      <c r="I2" s="4" t="s">
        <v>68</v>
      </c>
    </row>
    <row r="3" spans="1:9" ht="14.25">
      <c r="A3" s="177" t="s">
        <v>69</v>
      </c>
      <c r="B3" s="177"/>
      <c r="C3" s="177"/>
      <c r="D3" s="178" t="s">
        <v>70</v>
      </c>
      <c r="E3" s="8"/>
      <c r="F3" s="178" t="s">
        <v>71</v>
      </c>
      <c r="G3" s="8"/>
      <c r="H3" s="178" t="s">
        <v>1</v>
      </c>
      <c r="I3" s="8"/>
    </row>
    <row r="4" spans="1:9" ht="14.25">
      <c r="A4" s="177"/>
      <c r="B4" s="177"/>
      <c r="C4" s="177"/>
      <c r="D4" s="178"/>
      <c r="E4" s="9" t="s">
        <v>2</v>
      </c>
      <c r="F4" s="178"/>
      <c r="G4" s="9" t="s">
        <v>2</v>
      </c>
      <c r="H4" s="178"/>
      <c r="I4" s="9" t="s">
        <v>3</v>
      </c>
    </row>
    <row r="5" spans="1:9" ht="15" customHeight="1">
      <c r="A5" s="168" t="s">
        <v>4</v>
      </c>
      <c r="B5" s="169"/>
      <c r="C5" s="170"/>
      <c r="D5" s="5">
        <f>SUM(D6,D12,D37,D75,D90,D94,D98,D102)</f>
        <v>2435247216</v>
      </c>
      <c r="E5" s="6">
        <v>100</v>
      </c>
      <c r="F5" s="5">
        <f>SUM(F6,F12,F37,F75,F90,F94,F98,F102)</f>
        <v>2206434979</v>
      </c>
      <c r="G5" s="6">
        <v>100</v>
      </c>
      <c r="H5" s="38">
        <f aca="true" t="shared" si="0" ref="H5:H36">D5-F5</f>
        <v>228812237</v>
      </c>
      <c r="I5" s="7">
        <f aca="true" t="shared" si="1" ref="I5:I36">IF(F5=0,0,H5/F5*100)</f>
        <v>10.37022342274968</v>
      </c>
    </row>
    <row r="6" spans="1:9" ht="15" customHeight="1">
      <c r="A6" s="171" t="s">
        <v>5</v>
      </c>
      <c r="B6" s="172"/>
      <c r="C6" s="173"/>
      <c r="D6" s="19">
        <f>D7</f>
        <v>100607244</v>
      </c>
      <c r="E6" s="20">
        <f aca="true" t="shared" si="2" ref="E6:E37">D6/$D$5*100</f>
        <v>4.131294898480648</v>
      </c>
      <c r="F6" s="19">
        <f>F7</f>
        <v>94437750</v>
      </c>
      <c r="G6" s="20">
        <f aca="true" t="shared" si="3" ref="G6:G37">F6/$F$5*100</f>
        <v>4.280105731590652</v>
      </c>
      <c r="H6" s="37">
        <f t="shared" si="0"/>
        <v>6169494</v>
      </c>
      <c r="I6" s="21">
        <f t="shared" si="1"/>
        <v>6.532868476853801</v>
      </c>
    </row>
    <row r="7" spans="1:9" ht="15" customHeight="1">
      <c r="A7" s="52"/>
      <c r="B7" s="160" t="s">
        <v>6</v>
      </c>
      <c r="C7" s="161"/>
      <c r="D7" s="43">
        <f>SUM(D8:D11)</f>
        <v>100607244</v>
      </c>
      <c r="E7" s="44">
        <f t="shared" si="2"/>
        <v>4.131294898480648</v>
      </c>
      <c r="F7" s="43">
        <f>SUM(F8:F11)</f>
        <v>94437750</v>
      </c>
      <c r="G7" s="44">
        <f t="shared" si="3"/>
        <v>4.280105731590652</v>
      </c>
      <c r="H7" s="45">
        <f t="shared" si="0"/>
        <v>6169494</v>
      </c>
      <c r="I7" s="46">
        <f t="shared" si="1"/>
        <v>6.532868476853801</v>
      </c>
    </row>
    <row r="8" spans="1:9" ht="15" customHeight="1">
      <c r="A8" s="53"/>
      <c r="B8" s="47"/>
      <c r="C8" s="25" t="s">
        <v>7</v>
      </c>
      <c r="D8" s="10">
        <v>69236227</v>
      </c>
      <c r="E8" s="11">
        <f t="shared" si="2"/>
        <v>2.843088231252494</v>
      </c>
      <c r="F8" s="10">
        <v>63255647</v>
      </c>
      <c r="G8" s="11">
        <f t="shared" si="3"/>
        <v>2.8668711111835576</v>
      </c>
      <c r="H8" s="40">
        <f t="shared" si="0"/>
        <v>5980580</v>
      </c>
      <c r="I8" s="12">
        <f t="shared" si="1"/>
        <v>9.454618336288616</v>
      </c>
    </row>
    <row r="9" spans="1:9" ht="15" customHeight="1">
      <c r="A9" s="53"/>
      <c r="B9" s="47"/>
      <c r="C9" s="25" t="s">
        <v>8</v>
      </c>
      <c r="D9" s="10">
        <v>27500458</v>
      </c>
      <c r="E9" s="11">
        <f t="shared" si="2"/>
        <v>1.1292676086155518</v>
      </c>
      <c r="F9" s="10">
        <v>27548548</v>
      </c>
      <c r="G9" s="11">
        <f t="shared" si="3"/>
        <v>1.248554716644564</v>
      </c>
      <c r="H9" s="40">
        <f t="shared" si="0"/>
        <v>-48090</v>
      </c>
      <c r="I9" s="12">
        <f t="shared" si="1"/>
        <v>-0.17456455418267416</v>
      </c>
    </row>
    <row r="10" spans="1:9" ht="15" customHeight="1">
      <c r="A10" s="53"/>
      <c r="B10" s="47"/>
      <c r="C10" s="25" t="s">
        <v>9</v>
      </c>
      <c r="D10" s="10">
        <v>2421596</v>
      </c>
      <c r="E10" s="11">
        <f t="shared" si="2"/>
        <v>0.0994394320252043</v>
      </c>
      <c r="F10" s="10">
        <v>2302706</v>
      </c>
      <c r="G10" s="11">
        <f t="shared" si="3"/>
        <v>0.10436319320153419</v>
      </c>
      <c r="H10" s="40">
        <f t="shared" si="0"/>
        <v>118890</v>
      </c>
      <c r="I10" s="12">
        <f t="shared" si="1"/>
        <v>5.163055987173352</v>
      </c>
    </row>
    <row r="11" spans="1:9" ht="15" customHeight="1">
      <c r="A11" s="54"/>
      <c r="B11" s="55"/>
      <c r="C11" s="26" t="s">
        <v>10</v>
      </c>
      <c r="D11" s="13">
        <v>1448963</v>
      </c>
      <c r="E11" s="14">
        <f t="shared" si="2"/>
        <v>0.05949962658739776</v>
      </c>
      <c r="F11" s="13">
        <v>1330849</v>
      </c>
      <c r="G11" s="14">
        <f t="shared" si="3"/>
        <v>0.06031671056099586</v>
      </c>
      <c r="H11" s="41">
        <f t="shared" si="0"/>
        <v>118114</v>
      </c>
      <c r="I11" s="15">
        <f t="shared" si="1"/>
        <v>8.875086504930312</v>
      </c>
    </row>
    <row r="12" spans="1:9" ht="15" customHeight="1">
      <c r="A12" s="174" t="s">
        <v>11</v>
      </c>
      <c r="B12" s="175"/>
      <c r="C12" s="176"/>
      <c r="D12" s="48">
        <f>SUM(D13,D16,D20:D22,D30,D33)</f>
        <v>84924421</v>
      </c>
      <c r="E12" s="49">
        <f t="shared" si="2"/>
        <v>3.487301841144985</v>
      </c>
      <c r="F12" s="48">
        <f>SUM(F13,F16,F20:F22,F30,F33)</f>
        <v>72418102</v>
      </c>
      <c r="G12" s="49">
        <f t="shared" si="3"/>
        <v>3.2821317051826884</v>
      </c>
      <c r="H12" s="50">
        <f t="shared" si="0"/>
        <v>12506319</v>
      </c>
      <c r="I12" s="51">
        <f t="shared" si="1"/>
        <v>17.269603392809163</v>
      </c>
    </row>
    <row r="13" spans="1:9" ht="15" customHeight="1">
      <c r="A13" s="31"/>
      <c r="B13" s="158" t="s">
        <v>12</v>
      </c>
      <c r="C13" s="159"/>
      <c r="D13" s="16">
        <f>SUM(D14:D15)</f>
        <v>24236414</v>
      </c>
      <c r="E13" s="17">
        <f t="shared" si="2"/>
        <v>0.9952342349787948</v>
      </c>
      <c r="F13" s="16">
        <f>SUM(F14:F15)</f>
        <v>21405166</v>
      </c>
      <c r="G13" s="44">
        <f t="shared" si="3"/>
        <v>0.9701244860476805</v>
      </c>
      <c r="H13" s="39">
        <f t="shared" si="0"/>
        <v>2831248</v>
      </c>
      <c r="I13" s="18">
        <f t="shared" si="1"/>
        <v>13.226937833605215</v>
      </c>
    </row>
    <row r="14" spans="1:9" ht="15" customHeight="1">
      <c r="A14" s="34"/>
      <c r="B14" s="27"/>
      <c r="C14" s="25" t="s">
        <v>72</v>
      </c>
      <c r="D14" s="10">
        <v>23914414</v>
      </c>
      <c r="E14" s="11">
        <f t="shared" si="2"/>
        <v>0.9820117581031659</v>
      </c>
      <c r="F14" s="10">
        <v>21364166</v>
      </c>
      <c r="G14" s="11">
        <f t="shared" si="3"/>
        <v>0.9682662849046503</v>
      </c>
      <c r="H14" s="40">
        <f t="shared" si="0"/>
        <v>2550248</v>
      </c>
      <c r="I14" s="12">
        <f t="shared" si="1"/>
        <v>11.937035126950427</v>
      </c>
    </row>
    <row r="15" spans="1:9" ht="15" customHeight="1">
      <c r="A15" s="34"/>
      <c r="B15" s="35"/>
      <c r="C15" s="25" t="s">
        <v>73</v>
      </c>
      <c r="D15" s="10">
        <v>322000</v>
      </c>
      <c r="E15" s="11">
        <f t="shared" si="2"/>
        <v>0.013222476875629042</v>
      </c>
      <c r="F15" s="10">
        <v>41000</v>
      </c>
      <c r="G15" s="11">
        <f t="shared" si="3"/>
        <v>0.0018582011430303745</v>
      </c>
      <c r="H15" s="40">
        <f t="shared" si="0"/>
        <v>281000</v>
      </c>
      <c r="I15" s="12">
        <f t="shared" si="1"/>
        <v>685.3658536585366</v>
      </c>
    </row>
    <row r="16" spans="1:9" ht="15" customHeight="1">
      <c r="A16" s="32"/>
      <c r="B16" s="126" t="s">
        <v>13</v>
      </c>
      <c r="C16" s="115"/>
      <c r="D16" s="10">
        <f>SUM(D17:D19)</f>
        <v>6017115</v>
      </c>
      <c r="E16" s="11">
        <f t="shared" si="2"/>
        <v>0.24708436007919451</v>
      </c>
      <c r="F16" s="10">
        <f>SUM(F17:F19)</f>
        <v>5297020</v>
      </c>
      <c r="G16" s="11">
        <f t="shared" si="3"/>
        <v>0.24007142972328668</v>
      </c>
      <c r="H16" s="40">
        <f t="shared" si="0"/>
        <v>720095</v>
      </c>
      <c r="I16" s="12">
        <f t="shared" si="1"/>
        <v>13.594341724214749</v>
      </c>
    </row>
    <row r="17" spans="1:9" ht="15" customHeight="1">
      <c r="A17" s="34"/>
      <c r="B17" s="27"/>
      <c r="C17" s="25" t="s">
        <v>14</v>
      </c>
      <c r="D17" s="10">
        <v>4787665</v>
      </c>
      <c r="E17" s="11">
        <f t="shared" si="2"/>
        <v>0.19659872593403263</v>
      </c>
      <c r="F17" s="10">
        <v>4500770</v>
      </c>
      <c r="G17" s="11">
        <f t="shared" si="3"/>
        <v>0.20398380386626386</v>
      </c>
      <c r="H17" s="40">
        <f t="shared" si="0"/>
        <v>286895</v>
      </c>
      <c r="I17" s="12">
        <f t="shared" si="1"/>
        <v>6.37435372169651</v>
      </c>
    </row>
    <row r="18" spans="1:9" ht="15" customHeight="1">
      <c r="A18" s="34"/>
      <c r="B18" s="35"/>
      <c r="C18" s="25" t="s">
        <v>15</v>
      </c>
      <c r="D18" s="10">
        <v>848450</v>
      </c>
      <c r="E18" s="11">
        <f t="shared" si="2"/>
        <v>0.03484040529542689</v>
      </c>
      <c r="F18" s="10">
        <v>704850</v>
      </c>
      <c r="G18" s="11">
        <f t="shared" si="3"/>
        <v>0.031945196967438035</v>
      </c>
      <c r="H18" s="40">
        <f t="shared" si="0"/>
        <v>143600</v>
      </c>
      <c r="I18" s="12">
        <f t="shared" si="1"/>
        <v>20.37312903454636</v>
      </c>
    </row>
    <row r="19" spans="1:9" ht="15" customHeight="1">
      <c r="A19" s="34"/>
      <c r="B19" s="29"/>
      <c r="C19" s="25" t="s">
        <v>16</v>
      </c>
      <c r="D19" s="10">
        <v>381000</v>
      </c>
      <c r="E19" s="11">
        <f t="shared" si="2"/>
        <v>0.015645228849734984</v>
      </c>
      <c r="F19" s="10">
        <v>91400</v>
      </c>
      <c r="G19" s="11">
        <f t="shared" si="3"/>
        <v>0.004142428889584786</v>
      </c>
      <c r="H19" s="40">
        <f t="shared" si="0"/>
        <v>289600</v>
      </c>
      <c r="I19" s="12">
        <f t="shared" si="1"/>
        <v>316.84901531728667</v>
      </c>
    </row>
    <row r="20" spans="1:9" ht="15" customHeight="1">
      <c r="A20" s="32"/>
      <c r="B20" s="158" t="s">
        <v>17</v>
      </c>
      <c r="C20" s="115"/>
      <c r="D20" s="10">
        <v>14879295</v>
      </c>
      <c r="E20" s="11">
        <f t="shared" si="2"/>
        <v>0.610997310755164</v>
      </c>
      <c r="F20" s="10">
        <v>12960390</v>
      </c>
      <c r="G20" s="11">
        <f t="shared" si="3"/>
        <v>0.5873905246858399</v>
      </c>
      <c r="H20" s="40">
        <f t="shared" si="0"/>
        <v>1918905</v>
      </c>
      <c r="I20" s="12">
        <f t="shared" si="1"/>
        <v>14.805920192216437</v>
      </c>
    </row>
    <row r="21" spans="1:9" ht="15" customHeight="1">
      <c r="A21" s="32"/>
      <c r="B21" s="130" t="s">
        <v>18</v>
      </c>
      <c r="C21" s="115"/>
      <c r="D21" s="10">
        <v>29417372</v>
      </c>
      <c r="E21" s="11">
        <f t="shared" si="2"/>
        <v>1.207982984508625</v>
      </c>
      <c r="F21" s="10">
        <v>24096297</v>
      </c>
      <c r="G21" s="11">
        <f t="shared" si="3"/>
        <v>1.0920918689804726</v>
      </c>
      <c r="H21" s="40">
        <f t="shared" si="0"/>
        <v>5321075</v>
      </c>
      <c r="I21" s="12">
        <f t="shared" si="1"/>
        <v>22.08254239230202</v>
      </c>
    </row>
    <row r="22" spans="1:9" ht="15" customHeight="1">
      <c r="A22" s="32"/>
      <c r="B22" s="130" t="s">
        <v>19</v>
      </c>
      <c r="C22" s="115"/>
      <c r="D22" s="10">
        <f>SUM(D23:D29)</f>
        <v>1906700</v>
      </c>
      <c r="E22" s="11">
        <f t="shared" si="2"/>
        <v>0.07829595235640338</v>
      </c>
      <c r="F22" s="10">
        <f>SUM(F23:F29)</f>
        <v>1933300</v>
      </c>
      <c r="G22" s="11">
        <f t="shared" si="3"/>
        <v>0.08762098219074689</v>
      </c>
      <c r="H22" s="40">
        <f t="shared" si="0"/>
        <v>-26600</v>
      </c>
      <c r="I22" s="12">
        <f t="shared" si="1"/>
        <v>-1.3758857911343298</v>
      </c>
    </row>
    <row r="23" spans="1:9" ht="15" customHeight="1">
      <c r="A23" s="32"/>
      <c r="B23" s="27"/>
      <c r="C23" s="25" t="s">
        <v>20</v>
      </c>
      <c r="D23" s="10">
        <v>540000</v>
      </c>
      <c r="E23" s="11">
        <f t="shared" si="2"/>
        <v>0.02217434010198659</v>
      </c>
      <c r="F23" s="10">
        <v>550800</v>
      </c>
      <c r="G23" s="11">
        <f t="shared" si="3"/>
        <v>0.024963346087344636</v>
      </c>
      <c r="H23" s="40">
        <f t="shared" si="0"/>
        <v>-10800</v>
      </c>
      <c r="I23" s="12">
        <f t="shared" si="1"/>
        <v>-1.9607843137254901</v>
      </c>
    </row>
    <row r="24" spans="1:9" ht="15" customHeight="1">
      <c r="A24" s="32"/>
      <c r="B24" s="35"/>
      <c r="C24" s="25" t="s">
        <v>21</v>
      </c>
      <c r="D24" s="10">
        <v>480000</v>
      </c>
      <c r="E24" s="11">
        <f t="shared" si="2"/>
        <v>0.01971052453509919</v>
      </c>
      <c r="F24" s="10">
        <v>489600</v>
      </c>
      <c r="G24" s="11">
        <f t="shared" si="3"/>
        <v>0.02218964096652857</v>
      </c>
      <c r="H24" s="40">
        <f t="shared" si="0"/>
        <v>-9600</v>
      </c>
      <c r="I24" s="12">
        <f t="shared" si="1"/>
        <v>-1.9607843137254901</v>
      </c>
    </row>
    <row r="25" spans="1:9" ht="15" customHeight="1">
      <c r="A25" s="32"/>
      <c r="B25" s="35"/>
      <c r="C25" s="25" t="s">
        <v>22</v>
      </c>
      <c r="D25" s="10">
        <v>156000</v>
      </c>
      <c r="E25" s="11">
        <f t="shared" si="2"/>
        <v>0.006405920473907237</v>
      </c>
      <c r="F25" s="10">
        <v>140000</v>
      </c>
      <c r="G25" s="11">
        <f t="shared" si="3"/>
        <v>0.006345077073762254</v>
      </c>
      <c r="H25" s="40">
        <f t="shared" si="0"/>
        <v>16000</v>
      </c>
      <c r="I25" s="12">
        <f t="shared" si="1"/>
        <v>11.428571428571429</v>
      </c>
    </row>
    <row r="26" spans="1:9" ht="15" customHeight="1">
      <c r="A26" s="32"/>
      <c r="B26" s="35"/>
      <c r="C26" s="25" t="s">
        <v>23</v>
      </c>
      <c r="D26" s="10">
        <v>121100</v>
      </c>
      <c r="E26" s="11">
        <f t="shared" si="2"/>
        <v>0.0049728010858344</v>
      </c>
      <c r="F26" s="10">
        <v>120000</v>
      </c>
      <c r="G26" s="11">
        <f t="shared" si="3"/>
        <v>0.005438637491796218</v>
      </c>
      <c r="H26" s="40">
        <f t="shared" si="0"/>
        <v>1100</v>
      </c>
      <c r="I26" s="12">
        <f t="shared" si="1"/>
        <v>0.9166666666666666</v>
      </c>
    </row>
    <row r="27" spans="1:9" ht="15" customHeight="1">
      <c r="A27" s="32"/>
      <c r="B27" s="35"/>
      <c r="C27" s="25" t="s">
        <v>74</v>
      </c>
      <c r="D27" s="10">
        <v>351000</v>
      </c>
      <c r="E27" s="11">
        <f t="shared" si="2"/>
        <v>0.014413321066291283</v>
      </c>
      <c r="F27" s="10">
        <v>367100</v>
      </c>
      <c r="G27" s="11">
        <f t="shared" si="3"/>
        <v>0.016637698526986596</v>
      </c>
      <c r="H27" s="40">
        <f t="shared" si="0"/>
        <v>-16100</v>
      </c>
      <c r="I27" s="12">
        <f t="shared" si="1"/>
        <v>-4.385725960228821</v>
      </c>
    </row>
    <row r="28" spans="1:9" ht="15" customHeight="1">
      <c r="A28" s="32"/>
      <c r="B28" s="35"/>
      <c r="C28" s="25" t="s">
        <v>24</v>
      </c>
      <c r="D28" s="10">
        <v>189600</v>
      </c>
      <c r="E28" s="11">
        <f t="shared" si="2"/>
        <v>0.00778565719136418</v>
      </c>
      <c r="F28" s="10">
        <v>196800</v>
      </c>
      <c r="G28" s="11">
        <f t="shared" si="3"/>
        <v>0.008919365486545797</v>
      </c>
      <c r="H28" s="40">
        <f t="shared" si="0"/>
        <v>-7200</v>
      </c>
      <c r="I28" s="12">
        <f t="shared" si="1"/>
        <v>-3.6585365853658534</v>
      </c>
    </row>
    <row r="29" spans="1:9" ht="15" customHeight="1">
      <c r="A29" s="32"/>
      <c r="B29" s="29"/>
      <c r="C29" s="25" t="s">
        <v>75</v>
      </c>
      <c r="D29" s="10">
        <v>69000</v>
      </c>
      <c r="E29" s="11">
        <f t="shared" si="2"/>
        <v>0.002833387901920509</v>
      </c>
      <c r="F29" s="58">
        <v>69000</v>
      </c>
      <c r="G29" s="11">
        <f t="shared" si="3"/>
        <v>0.003127216557782825</v>
      </c>
      <c r="H29" s="40">
        <f t="shared" si="0"/>
        <v>0</v>
      </c>
      <c r="I29" s="12">
        <f t="shared" si="1"/>
        <v>0</v>
      </c>
    </row>
    <row r="30" spans="1:9" ht="15" customHeight="1">
      <c r="A30" s="32"/>
      <c r="B30" s="130" t="s">
        <v>25</v>
      </c>
      <c r="C30" s="115"/>
      <c r="D30" s="10">
        <f>SUM(D31:D32)</f>
        <v>4798845</v>
      </c>
      <c r="E30" s="11">
        <f t="shared" si="2"/>
        <v>0.1970578169013293</v>
      </c>
      <c r="F30" s="10">
        <f>SUM(F31:F32)</f>
        <v>4805538</v>
      </c>
      <c r="G30" s="11">
        <f t="shared" si="3"/>
        <v>0.21779649279209512</v>
      </c>
      <c r="H30" s="40">
        <f t="shared" si="0"/>
        <v>-6693</v>
      </c>
      <c r="I30" s="12">
        <f t="shared" si="1"/>
        <v>-0.13927680938117648</v>
      </c>
    </row>
    <row r="31" spans="1:9" ht="15" customHeight="1">
      <c r="A31" s="32"/>
      <c r="B31" s="27"/>
      <c r="C31" s="25" t="s">
        <v>26</v>
      </c>
      <c r="D31" s="10">
        <v>2844376</v>
      </c>
      <c r="E31" s="11">
        <f t="shared" si="2"/>
        <v>0.11680029778134854</v>
      </c>
      <c r="F31" s="10">
        <v>3072285</v>
      </c>
      <c r="G31" s="11">
        <f t="shared" si="3"/>
        <v>0.13924203655402617</v>
      </c>
      <c r="H31" s="40">
        <f t="shared" si="0"/>
        <v>-227909</v>
      </c>
      <c r="I31" s="12">
        <f t="shared" si="1"/>
        <v>-7.418224546225366</v>
      </c>
    </row>
    <row r="32" spans="1:9" ht="15" customHeight="1">
      <c r="A32" s="32"/>
      <c r="B32" s="29"/>
      <c r="C32" s="25" t="s">
        <v>27</v>
      </c>
      <c r="D32" s="10">
        <v>1954469</v>
      </c>
      <c r="E32" s="11">
        <f t="shared" si="2"/>
        <v>0.0802575191199808</v>
      </c>
      <c r="F32" s="10">
        <v>1733253</v>
      </c>
      <c r="G32" s="11">
        <f t="shared" si="3"/>
        <v>0.0785544562380689</v>
      </c>
      <c r="H32" s="40">
        <f t="shared" si="0"/>
        <v>221216</v>
      </c>
      <c r="I32" s="12">
        <f t="shared" si="1"/>
        <v>12.76305305688206</v>
      </c>
    </row>
    <row r="33" spans="1:9" ht="15" customHeight="1">
      <c r="A33" s="32"/>
      <c r="B33" s="130" t="s">
        <v>28</v>
      </c>
      <c r="C33" s="115"/>
      <c r="D33" s="10">
        <f>SUM(D34:D36)</f>
        <v>3668680</v>
      </c>
      <c r="E33" s="11">
        <f t="shared" si="2"/>
        <v>0.15064918156547438</v>
      </c>
      <c r="F33" s="10">
        <f>SUM(F34:F36)</f>
        <v>1920391</v>
      </c>
      <c r="G33" s="11">
        <f t="shared" si="3"/>
        <v>0.08703592076256692</v>
      </c>
      <c r="H33" s="40">
        <f t="shared" si="0"/>
        <v>1748289</v>
      </c>
      <c r="I33" s="12">
        <f t="shared" si="1"/>
        <v>91.03817920413081</v>
      </c>
    </row>
    <row r="34" spans="1:9" ht="15" customHeight="1">
      <c r="A34" s="32"/>
      <c r="B34" s="27"/>
      <c r="C34" s="25" t="s">
        <v>29</v>
      </c>
      <c r="D34" s="10">
        <v>1856000</v>
      </c>
      <c r="E34" s="11">
        <f t="shared" si="2"/>
        <v>0.07621402820238354</v>
      </c>
      <c r="F34" s="10">
        <v>475000</v>
      </c>
      <c r="G34" s="11">
        <f t="shared" si="3"/>
        <v>0.021527940071693362</v>
      </c>
      <c r="H34" s="40">
        <f t="shared" si="0"/>
        <v>1381000</v>
      </c>
      <c r="I34" s="12">
        <f t="shared" si="1"/>
        <v>290.7368421052631</v>
      </c>
    </row>
    <row r="35" spans="1:9" ht="15" customHeight="1">
      <c r="A35" s="32"/>
      <c r="B35" s="35"/>
      <c r="C35" s="25" t="s">
        <v>30</v>
      </c>
      <c r="D35" s="10">
        <v>1150171</v>
      </c>
      <c r="E35" s="11">
        <f t="shared" si="2"/>
        <v>0.04723015357304077</v>
      </c>
      <c r="F35" s="10">
        <v>892509</v>
      </c>
      <c r="G35" s="11">
        <f t="shared" si="3"/>
        <v>0.04045027424304625</v>
      </c>
      <c r="H35" s="40">
        <f t="shared" si="0"/>
        <v>257662</v>
      </c>
      <c r="I35" s="12">
        <f t="shared" si="1"/>
        <v>28.86940075674307</v>
      </c>
    </row>
    <row r="36" spans="1:9" ht="15" customHeight="1">
      <c r="A36" s="33"/>
      <c r="B36" s="36"/>
      <c r="C36" s="28" t="s">
        <v>31</v>
      </c>
      <c r="D36" s="22">
        <v>662509</v>
      </c>
      <c r="E36" s="23">
        <f t="shared" si="2"/>
        <v>0.027204999790050064</v>
      </c>
      <c r="F36" s="22">
        <v>552882</v>
      </c>
      <c r="G36" s="14">
        <f t="shared" si="3"/>
        <v>0.025057706447827302</v>
      </c>
      <c r="H36" s="42">
        <f t="shared" si="0"/>
        <v>109627</v>
      </c>
      <c r="I36" s="24">
        <f t="shared" si="1"/>
        <v>19.828281622480024</v>
      </c>
    </row>
    <row r="37" spans="1:9" ht="15" customHeight="1">
      <c r="A37" s="116" t="s">
        <v>32</v>
      </c>
      <c r="B37" s="117"/>
      <c r="C37" s="118"/>
      <c r="D37" s="5">
        <f>SUM(D38,D47,D49:D50,D54:D55,D57,D64,D71:D72)</f>
        <v>721794873</v>
      </c>
      <c r="E37" s="6">
        <f t="shared" si="2"/>
        <v>29.63949073661522</v>
      </c>
      <c r="F37" s="5">
        <f>SUM(F38,F47,F49:F50,F54:F55,F57,F64,F71:F72)</f>
        <v>564576212</v>
      </c>
      <c r="G37" s="6">
        <f t="shared" si="3"/>
        <v>25.58771127966241</v>
      </c>
      <c r="H37" s="38">
        <f aca="true" t="shared" si="4" ref="H37:H68">D37-F37</f>
        <v>157218661</v>
      </c>
      <c r="I37" s="7">
        <f aca="true" t="shared" si="5" ref="I37:I68">IF(F37=0,0,H37/F37*100)</f>
        <v>27.847198953540044</v>
      </c>
    </row>
    <row r="38" spans="1:9" ht="15" customHeight="1">
      <c r="A38" s="31"/>
      <c r="B38" s="158" t="s">
        <v>33</v>
      </c>
      <c r="C38" s="159"/>
      <c r="D38" s="16">
        <f>SUM(D39:D46)</f>
        <v>4079099</v>
      </c>
      <c r="E38" s="44">
        <f aca="true" t="shared" si="6" ref="E38:E69">D38/$D$5*100</f>
        <v>0.16750246025124702</v>
      </c>
      <c r="F38" s="16">
        <f>SUM(F39:F46)</f>
        <v>3624246</v>
      </c>
      <c r="G38" s="44">
        <f aca="true" t="shared" si="7" ref="G38:G69">F38/$F$5*100</f>
        <v>0.16425800145910396</v>
      </c>
      <c r="H38" s="39">
        <f t="shared" si="4"/>
        <v>454853</v>
      </c>
      <c r="I38" s="46">
        <f t="shared" si="5"/>
        <v>12.55027942363736</v>
      </c>
    </row>
    <row r="39" spans="1:9" ht="15" customHeight="1">
      <c r="A39" s="32"/>
      <c r="B39" s="27"/>
      <c r="C39" s="25" t="s">
        <v>34</v>
      </c>
      <c r="D39" s="10">
        <v>260000</v>
      </c>
      <c r="E39" s="11">
        <f t="shared" si="6"/>
        <v>0.010676534123178729</v>
      </c>
      <c r="F39" s="10">
        <v>155736</v>
      </c>
      <c r="G39" s="11">
        <f t="shared" si="7"/>
        <v>0.007058263736853131</v>
      </c>
      <c r="H39" s="40">
        <f t="shared" si="4"/>
        <v>104264</v>
      </c>
      <c r="I39" s="12">
        <f t="shared" si="5"/>
        <v>66.94919607540967</v>
      </c>
    </row>
    <row r="40" spans="1:9" ht="15" customHeight="1">
      <c r="A40" s="32"/>
      <c r="B40" s="35"/>
      <c r="C40" s="25" t="s">
        <v>76</v>
      </c>
      <c r="D40" s="10">
        <v>23062</v>
      </c>
      <c r="E40" s="11">
        <f t="shared" si="6"/>
        <v>0.0009470085767259532</v>
      </c>
      <c r="F40" s="58">
        <v>0</v>
      </c>
      <c r="G40" s="11">
        <f t="shared" si="7"/>
        <v>0</v>
      </c>
      <c r="H40" s="40">
        <f t="shared" si="4"/>
        <v>23062</v>
      </c>
      <c r="I40" s="12">
        <f t="shared" si="5"/>
        <v>0</v>
      </c>
    </row>
    <row r="41" spans="1:9" ht="15" customHeight="1">
      <c r="A41" s="32"/>
      <c r="B41" s="35"/>
      <c r="C41" s="25" t="s">
        <v>35</v>
      </c>
      <c r="D41" s="10">
        <v>1644163</v>
      </c>
      <c r="E41" s="11">
        <f t="shared" si="6"/>
        <v>0.0675152398983381</v>
      </c>
      <c r="F41" s="10">
        <v>1103383</v>
      </c>
      <c r="G41" s="11">
        <f t="shared" si="7"/>
        <v>0.05000750126342155</v>
      </c>
      <c r="H41" s="40">
        <f t="shared" si="4"/>
        <v>540780</v>
      </c>
      <c r="I41" s="12">
        <f t="shared" si="5"/>
        <v>49.011086812104224</v>
      </c>
    </row>
    <row r="42" spans="1:9" ht="15" customHeight="1">
      <c r="A42" s="32"/>
      <c r="B42" s="35"/>
      <c r="C42" s="25" t="s">
        <v>36</v>
      </c>
      <c r="D42" s="10">
        <v>68000</v>
      </c>
      <c r="E42" s="11">
        <f t="shared" si="6"/>
        <v>0.002792324309139052</v>
      </c>
      <c r="F42" s="10">
        <v>78000</v>
      </c>
      <c r="G42" s="11">
        <f t="shared" si="7"/>
        <v>0.0035351143696675416</v>
      </c>
      <c r="H42" s="40">
        <f t="shared" si="4"/>
        <v>-10000</v>
      </c>
      <c r="I42" s="12">
        <f t="shared" si="5"/>
        <v>-12.82051282051282</v>
      </c>
    </row>
    <row r="43" spans="1:9" ht="15" customHeight="1">
      <c r="A43" s="32"/>
      <c r="B43" s="35"/>
      <c r="C43" s="25" t="s">
        <v>37</v>
      </c>
      <c r="D43" s="10">
        <v>230024</v>
      </c>
      <c r="E43" s="11">
        <f t="shared" si="6"/>
        <v>0.009445611865961783</v>
      </c>
      <c r="F43" s="10">
        <v>203570</v>
      </c>
      <c r="G43" s="11">
        <f t="shared" si="7"/>
        <v>0.009226195285041299</v>
      </c>
      <c r="H43" s="40">
        <f t="shared" si="4"/>
        <v>26454</v>
      </c>
      <c r="I43" s="12">
        <f t="shared" si="5"/>
        <v>12.995038561674116</v>
      </c>
    </row>
    <row r="44" spans="1:9" ht="15" customHeight="1">
      <c r="A44" s="32"/>
      <c r="B44" s="35"/>
      <c r="C44" s="25" t="s">
        <v>77</v>
      </c>
      <c r="D44" s="10">
        <v>833171</v>
      </c>
      <c r="E44" s="11">
        <f t="shared" si="6"/>
        <v>0.03421299466131902</v>
      </c>
      <c r="F44" s="10">
        <v>791395</v>
      </c>
      <c r="G44" s="11">
        <f t="shared" si="7"/>
        <v>0.035867587648500565</v>
      </c>
      <c r="H44" s="40">
        <f t="shared" si="4"/>
        <v>41776</v>
      </c>
      <c r="I44" s="12">
        <f t="shared" si="5"/>
        <v>5.278779876041673</v>
      </c>
    </row>
    <row r="45" spans="1:9" ht="15" customHeight="1">
      <c r="A45" s="32"/>
      <c r="B45" s="35"/>
      <c r="C45" s="25" t="s">
        <v>78</v>
      </c>
      <c r="D45" s="10">
        <v>441000</v>
      </c>
      <c r="E45" s="11">
        <f t="shared" si="6"/>
        <v>0.01810904441662238</v>
      </c>
      <c r="F45" s="10">
        <v>770000</v>
      </c>
      <c r="G45" s="11">
        <f t="shared" si="7"/>
        <v>0.03489792390569239</v>
      </c>
      <c r="H45" s="40">
        <f t="shared" si="4"/>
        <v>-329000</v>
      </c>
      <c r="I45" s="12">
        <f t="shared" si="5"/>
        <v>-42.72727272727273</v>
      </c>
    </row>
    <row r="46" spans="1:9" ht="15" customHeight="1">
      <c r="A46" s="32"/>
      <c r="B46" s="29"/>
      <c r="C46" s="25" t="s">
        <v>79</v>
      </c>
      <c r="D46" s="10">
        <v>579679</v>
      </c>
      <c r="E46" s="11">
        <f t="shared" si="6"/>
        <v>0.023803702399962007</v>
      </c>
      <c r="F46" s="10">
        <v>522162</v>
      </c>
      <c r="G46" s="11">
        <f t="shared" si="7"/>
        <v>0.023665415249927473</v>
      </c>
      <c r="H46" s="40">
        <f t="shared" si="4"/>
        <v>57517</v>
      </c>
      <c r="I46" s="12">
        <f t="shared" si="5"/>
        <v>11.01516387634489</v>
      </c>
    </row>
    <row r="47" spans="1:9" ht="15" customHeight="1">
      <c r="A47" s="32"/>
      <c r="B47" s="130" t="s">
        <v>80</v>
      </c>
      <c r="C47" s="115"/>
      <c r="D47" s="10">
        <f>SUM(D48)</f>
        <v>2000</v>
      </c>
      <c r="E47" s="11">
        <f t="shared" si="6"/>
        <v>8.21271855629133E-05</v>
      </c>
      <c r="F47" s="58">
        <f>SUM(F48)</f>
        <v>2000</v>
      </c>
      <c r="G47" s="11">
        <f t="shared" si="7"/>
        <v>9.064395819660362E-05</v>
      </c>
      <c r="H47" s="40">
        <f t="shared" si="4"/>
        <v>0</v>
      </c>
      <c r="I47" s="12">
        <f t="shared" si="5"/>
        <v>0</v>
      </c>
    </row>
    <row r="48" spans="1:9" ht="15" customHeight="1">
      <c r="A48" s="32"/>
      <c r="B48" s="27"/>
      <c r="C48" s="28" t="s">
        <v>81</v>
      </c>
      <c r="D48" s="10">
        <v>2000</v>
      </c>
      <c r="E48" s="11">
        <f t="shared" si="6"/>
        <v>8.21271855629133E-05</v>
      </c>
      <c r="F48" s="58">
        <v>2000</v>
      </c>
      <c r="G48" s="11">
        <f t="shared" si="7"/>
        <v>9.064395819660362E-05</v>
      </c>
      <c r="H48" s="40">
        <f t="shared" si="4"/>
        <v>0</v>
      </c>
      <c r="I48" s="12">
        <f t="shared" si="5"/>
        <v>0</v>
      </c>
    </row>
    <row r="49" spans="1:9" ht="15" customHeight="1">
      <c r="A49" s="32"/>
      <c r="B49" s="130" t="s">
        <v>38</v>
      </c>
      <c r="C49" s="115"/>
      <c r="D49" s="16">
        <v>3010869</v>
      </c>
      <c r="E49" s="11">
        <f t="shared" si="6"/>
        <v>0.1236370985343116</v>
      </c>
      <c r="F49" s="16">
        <v>2713094</v>
      </c>
      <c r="G49" s="11">
        <f t="shared" si="7"/>
        <v>0.12296278955972806</v>
      </c>
      <c r="H49" s="39">
        <f t="shared" si="4"/>
        <v>297775</v>
      </c>
      <c r="I49" s="12">
        <f t="shared" si="5"/>
        <v>10.975476706667738</v>
      </c>
    </row>
    <row r="50" spans="1:9" ht="15" customHeight="1">
      <c r="A50" s="32"/>
      <c r="B50" s="130" t="s">
        <v>39</v>
      </c>
      <c r="C50" s="115"/>
      <c r="D50" s="10">
        <f>SUM(D51:D53)</f>
        <v>10571050</v>
      </c>
      <c r="E50" s="11">
        <f t="shared" si="6"/>
        <v>0.43408529247241734</v>
      </c>
      <c r="F50" s="10">
        <f>SUM(F51:F53)</f>
        <v>11175439</v>
      </c>
      <c r="G50" s="11">
        <f t="shared" si="7"/>
        <v>0.5064930127723469</v>
      </c>
      <c r="H50" s="40">
        <f t="shared" si="4"/>
        <v>-604389</v>
      </c>
      <c r="I50" s="12">
        <f t="shared" si="5"/>
        <v>-5.408190228589678</v>
      </c>
    </row>
    <row r="51" spans="1:9" ht="15" customHeight="1">
      <c r="A51" s="32"/>
      <c r="B51" s="27"/>
      <c r="C51" s="25" t="s">
        <v>40</v>
      </c>
      <c r="D51" s="10">
        <v>8120679</v>
      </c>
      <c r="E51" s="11">
        <f t="shared" si="6"/>
        <v>0.3334642555649266</v>
      </c>
      <c r="F51" s="10">
        <v>9155885</v>
      </c>
      <c r="G51" s="11">
        <f t="shared" si="7"/>
        <v>0.4149628285964551</v>
      </c>
      <c r="H51" s="40">
        <f t="shared" si="4"/>
        <v>-1035206</v>
      </c>
      <c r="I51" s="12">
        <f t="shared" si="5"/>
        <v>-11.30645481021223</v>
      </c>
    </row>
    <row r="52" spans="1:9" ht="15" customHeight="1">
      <c r="A52" s="32"/>
      <c r="B52" s="35"/>
      <c r="C52" s="25" t="s">
        <v>82</v>
      </c>
      <c r="D52" s="10">
        <v>2446371</v>
      </c>
      <c r="E52" s="11">
        <f t="shared" si="6"/>
        <v>0.10045678253636488</v>
      </c>
      <c r="F52" s="10">
        <v>2015554</v>
      </c>
      <c r="G52" s="11">
        <f t="shared" si="7"/>
        <v>0.09134889625949862</v>
      </c>
      <c r="H52" s="40">
        <f t="shared" si="4"/>
        <v>430817</v>
      </c>
      <c r="I52" s="12">
        <f t="shared" si="5"/>
        <v>21.374619583499125</v>
      </c>
    </row>
    <row r="53" spans="1:9" ht="15" customHeight="1">
      <c r="A53" s="32"/>
      <c r="B53" s="29"/>
      <c r="C53" s="30" t="s">
        <v>83</v>
      </c>
      <c r="D53" s="16">
        <v>4000</v>
      </c>
      <c r="E53" s="11">
        <f t="shared" si="6"/>
        <v>0.0001642543711258266</v>
      </c>
      <c r="F53" s="16">
        <v>4000</v>
      </c>
      <c r="G53" s="11">
        <f t="shared" si="7"/>
        <v>0.00018128791639320725</v>
      </c>
      <c r="H53" s="58">
        <f t="shared" si="4"/>
        <v>0</v>
      </c>
      <c r="I53" s="12">
        <f t="shared" si="5"/>
        <v>0</v>
      </c>
    </row>
    <row r="54" spans="1:9" ht="15" customHeight="1">
      <c r="A54" s="33"/>
      <c r="B54" s="166" t="s">
        <v>41</v>
      </c>
      <c r="C54" s="167"/>
      <c r="D54" s="13">
        <v>12800</v>
      </c>
      <c r="E54" s="14">
        <f t="shared" si="6"/>
        <v>0.0005256139876026451</v>
      </c>
      <c r="F54" s="13">
        <v>12800</v>
      </c>
      <c r="G54" s="14">
        <f t="shared" si="7"/>
        <v>0.0005801213324582631</v>
      </c>
      <c r="H54" s="41">
        <f t="shared" si="4"/>
        <v>0</v>
      </c>
      <c r="I54" s="15">
        <f t="shared" si="5"/>
        <v>0</v>
      </c>
    </row>
    <row r="55" spans="1:9" ht="15" customHeight="1">
      <c r="A55" s="31"/>
      <c r="B55" s="160" t="s">
        <v>42</v>
      </c>
      <c r="C55" s="161"/>
      <c r="D55" s="43">
        <f>SUM(D56:D56)</f>
        <v>27024118</v>
      </c>
      <c r="E55" s="44">
        <f t="shared" si="6"/>
        <v>1.1097073768300327</v>
      </c>
      <c r="F55" s="43">
        <f>SUM(F56:F56)</f>
        <v>16091248</v>
      </c>
      <c r="G55" s="44">
        <f t="shared" si="7"/>
        <v>0.7292872055215909</v>
      </c>
      <c r="H55" s="45">
        <f t="shared" si="4"/>
        <v>10932870</v>
      </c>
      <c r="I55" s="46">
        <f t="shared" si="5"/>
        <v>67.94295880592979</v>
      </c>
    </row>
    <row r="56" spans="1:9" ht="15" customHeight="1">
      <c r="A56" s="32"/>
      <c r="B56" s="29"/>
      <c r="C56" s="30" t="s">
        <v>84</v>
      </c>
      <c r="D56" s="16">
        <v>27024118</v>
      </c>
      <c r="E56" s="17">
        <f t="shared" si="6"/>
        <v>1.1097073768300327</v>
      </c>
      <c r="F56" s="16">
        <v>16091248</v>
      </c>
      <c r="G56" s="17">
        <f t="shared" si="7"/>
        <v>0.7292872055215909</v>
      </c>
      <c r="H56" s="39">
        <f t="shared" si="4"/>
        <v>10932870</v>
      </c>
      <c r="I56" s="18">
        <f t="shared" si="5"/>
        <v>67.94295880592979</v>
      </c>
    </row>
    <row r="57" spans="1:9" ht="15" customHeight="1">
      <c r="A57" s="32"/>
      <c r="B57" s="158" t="s">
        <v>43</v>
      </c>
      <c r="C57" s="159"/>
      <c r="D57" s="16">
        <f>SUM(D58:D63)</f>
        <v>38605113</v>
      </c>
      <c r="E57" s="17">
        <f t="shared" si="6"/>
        <v>1.5852646395141181</v>
      </c>
      <c r="F57" s="16">
        <f>SUM(F58:F63)</f>
        <v>31052907</v>
      </c>
      <c r="G57" s="17">
        <f t="shared" si="7"/>
        <v>1.40737920199551</v>
      </c>
      <c r="H57" s="39">
        <f t="shared" si="4"/>
        <v>7552206</v>
      </c>
      <c r="I57" s="18">
        <f t="shared" si="5"/>
        <v>24.320447679825918</v>
      </c>
    </row>
    <row r="58" spans="1:9" ht="15" customHeight="1">
      <c r="A58" s="32"/>
      <c r="B58" s="27"/>
      <c r="C58" s="25" t="s">
        <v>44</v>
      </c>
      <c r="D58" s="10">
        <v>68600</v>
      </c>
      <c r="E58" s="11">
        <f t="shared" si="6"/>
        <v>0.002816962464807926</v>
      </c>
      <c r="F58" s="10">
        <v>61960</v>
      </c>
      <c r="G58" s="11">
        <f t="shared" si="7"/>
        <v>0.00280814982493078</v>
      </c>
      <c r="H58" s="40">
        <f t="shared" si="4"/>
        <v>6640</v>
      </c>
      <c r="I58" s="12">
        <f t="shared" si="5"/>
        <v>10.716591349257586</v>
      </c>
    </row>
    <row r="59" spans="1:9" ht="15" customHeight="1">
      <c r="A59" s="32"/>
      <c r="B59" s="35"/>
      <c r="C59" s="25" t="s">
        <v>85</v>
      </c>
      <c r="D59" s="10">
        <v>18206180</v>
      </c>
      <c r="E59" s="11">
        <f t="shared" si="6"/>
        <v>0.7476111616259005</v>
      </c>
      <c r="F59" s="10">
        <v>13282708</v>
      </c>
      <c r="G59" s="11">
        <f t="shared" si="7"/>
        <v>0.6019986143448463</v>
      </c>
      <c r="H59" s="40">
        <f t="shared" si="4"/>
        <v>4923472</v>
      </c>
      <c r="I59" s="12">
        <f t="shared" si="5"/>
        <v>37.06677885262553</v>
      </c>
    </row>
    <row r="60" spans="1:9" ht="15" customHeight="1">
      <c r="A60" s="32"/>
      <c r="B60" s="35"/>
      <c r="C60" s="25" t="s">
        <v>86</v>
      </c>
      <c r="D60" s="10">
        <v>11737392</v>
      </c>
      <c r="E60" s="11">
        <f t="shared" si="6"/>
        <v>0.481979485404327</v>
      </c>
      <c r="F60" s="10">
        <v>11031343</v>
      </c>
      <c r="G60" s="11">
        <f t="shared" si="7"/>
        <v>0.49996229687219795</v>
      </c>
      <c r="H60" s="40">
        <f t="shared" si="4"/>
        <v>706049</v>
      </c>
      <c r="I60" s="12">
        <f t="shared" si="5"/>
        <v>6.400390233537294</v>
      </c>
    </row>
    <row r="61" spans="1:9" ht="15" customHeight="1">
      <c r="A61" s="32"/>
      <c r="B61" s="35"/>
      <c r="C61" s="25" t="s">
        <v>87</v>
      </c>
      <c r="D61" s="10">
        <v>3247950</v>
      </c>
      <c r="E61" s="11">
        <f t="shared" si="6"/>
        <v>0.13337249617453212</v>
      </c>
      <c r="F61" s="10">
        <v>2552150</v>
      </c>
      <c r="G61" s="11">
        <f t="shared" si="7"/>
        <v>0.11566848895573098</v>
      </c>
      <c r="H61" s="40">
        <f t="shared" si="4"/>
        <v>695800</v>
      </c>
      <c r="I61" s="12">
        <f t="shared" si="5"/>
        <v>27.263287816155007</v>
      </c>
    </row>
    <row r="62" spans="1:9" ht="15" customHeight="1">
      <c r="A62" s="32"/>
      <c r="B62" s="35"/>
      <c r="C62" s="25" t="s">
        <v>88</v>
      </c>
      <c r="D62" s="10">
        <v>4640110</v>
      </c>
      <c r="E62" s="11">
        <f t="shared" si="6"/>
        <v>0.19053958750116481</v>
      </c>
      <c r="F62" s="10">
        <v>3725249</v>
      </c>
      <c r="G62" s="11">
        <f t="shared" si="7"/>
        <v>0.16883565731396974</v>
      </c>
      <c r="H62" s="40">
        <f t="shared" si="4"/>
        <v>914861</v>
      </c>
      <c r="I62" s="12">
        <f t="shared" si="5"/>
        <v>24.558385224719206</v>
      </c>
    </row>
    <row r="63" spans="1:9" ht="15" customHeight="1">
      <c r="A63" s="32"/>
      <c r="B63" s="29"/>
      <c r="C63" s="25" t="s">
        <v>89</v>
      </c>
      <c r="D63" s="10">
        <v>704881</v>
      </c>
      <c r="E63" s="11">
        <f t="shared" si="6"/>
        <v>0.028944946343385944</v>
      </c>
      <c r="F63" s="10">
        <v>399497</v>
      </c>
      <c r="G63" s="11">
        <f t="shared" si="7"/>
        <v>0.01810599468383428</v>
      </c>
      <c r="H63" s="40">
        <f t="shared" si="4"/>
        <v>305384</v>
      </c>
      <c r="I63" s="12">
        <f t="shared" si="5"/>
        <v>76.44212597341156</v>
      </c>
    </row>
    <row r="64" spans="1:9" ht="15" customHeight="1">
      <c r="A64" s="32"/>
      <c r="B64" s="130" t="s">
        <v>90</v>
      </c>
      <c r="C64" s="115"/>
      <c r="D64" s="10">
        <f>SUM(D65:D70)</f>
        <v>633160157</v>
      </c>
      <c r="E64" s="11">
        <f t="shared" si="6"/>
        <v>25.999830852491158</v>
      </c>
      <c r="F64" s="10">
        <f>SUM(F65:F70)</f>
        <v>495318561</v>
      </c>
      <c r="G64" s="11">
        <f t="shared" si="7"/>
        <v>22.448817468642932</v>
      </c>
      <c r="H64" s="40">
        <f t="shared" si="4"/>
        <v>137841596</v>
      </c>
      <c r="I64" s="12">
        <f t="shared" si="5"/>
        <v>27.828877585711954</v>
      </c>
    </row>
    <row r="65" spans="1:9" ht="15" customHeight="1">
      <c r="A65" s="32"/>
      <c r="B65" s="27"/>
      <c r="C65" s="25" t="s">
        <v>45</v>
      </c>
      <c r="D65" s="10">
        <v>380166242</v>
      </c>
      <c r="E65" s="11">
        <f t="shared" si="6"/>
        <v>15.610991750744702</v>
      </c>
      <c r="F65" s="10">
        <v>307853225</v>
      </c>
      <c r="G65" s="11">
        <f t="shared" si="7"/>
        <v>13.952517428794806</v>
      </c>
      <c r="H65" s="40">
        <f t="shared" si="4"/>
        <v>72313017</v>
      </c>
      <c r="I65" s="12">
        <f t="shared" si="5"/>
        <v>23.489445985176864</v>
      </c>
    </row>
    <row r="66" spans="1:9" ht="15" customHeight="1">
      <c r="A66" s="32"/>
      <c r="B66" s="35"/>
      <c r="C66" s="25" t="s">
        <v>91</v>
      </c>
      <c r="D66" s="10">
        <v>27421750</v>
      </c>
      <c r="E66" s="11">
        <f t="shared" si="6"/>
        <v>1.126035575354909</v>
      </c>
      <c r="F66" s="10">
        <v>19072100</v>
      </c>
      <c r="G66" s="11">
        <f t="shared" si="7"/>
        <v>0.864385317560722</v>
      </c>
      <c r="H66" s="40">
        <f t="shared" si="4"/>
        <v>8349650</v>
      </c>
      <c r="I66" s="12">
        <f t="shared" si="5"/>
        <v>43.77939503253444</v>
      </c>
    </row>
    <row r="67" spans="1:9" ht="15" customHeight="1">
      <c r="A67" s="32"/>
      <c r="B67" s="35"/>
      <c r="C67" s="25" t="s">
        <v>92</v>
      </c>
      <c r="D67" s="10">
        <v>213238000</v>
      </c>
      <c r="E67" s="11">
        <f t="shared" si="6"/>
        <v>8.756318397532253</v>
      </c>
      <c r="F67" s="10">
        <v>152711663</v>
      </c>
      <c r="G67" s="11">
        <f t="shared" si="7"/>
        <v>6.92119479855291</v>
      </c>
      <c r="H67" s="40">
        <f t="shared" si="4"/>
        <v>60526337</v>
      </c>
      <c r="I67" s="12">
        <f t="shared" si="5"/>
        <v>39.63439059661082</v>
      </c>
    </row>
    <row r="68" spans="1:9" ht="15" customHeight="1">
      <c r="A68" s="32"/>
      <c r="B68" s="35"/>
      <c r="C68" s="25" t="s">
        <v>93</v>
      </c>
      <c r="D68" s="10">
        <v>12246680</v>
      </c>
      <c r="E68" s="11">
        <f t="shared" si="6"/>
        <v>0.5028926804448095</v>
      </c>
      <c r="F68" s="10">
        <v>8978495</v>
      </c>
      <c r="G68" s="11">
        <f t="shared" si="7"/>
        <v>0.40692316272420737</v>
      </c>
      <c r="H68" s="40">
        <f t="shared" si="4"/>
        <v>3268185</v>
      </c>
      <c r="I68" s="12">
        <f t="shared" si="5"/>
        <v>36.400142785622755</v>
      </c>
    </row>
    <row r="69" spans="1:9" ht="15" customHeight="1">
      <c r="A69" s="32"/>
      <c r="B69" s="35"/>
      <c r="C69" s="25" t="s">
        <v>94</v>
      </c>
      <c r="D69" s="10">
        <v>87485</v>
      </c>
      <c r="E69" s="11">
        <f t="shared" si="6"/>
        <v>0.0035924484144857346</v>
      </c>
      <c r="F69" s="10">
        <v>107797</v>
      </c>
      <c r="G69" s="11">
        <f t="shared" si="7"/>
        <v>0.0048855733808596405</v>
      </c>
      <c r="H69" s="40">
        <f aca="true" t="shared" si="8" ref="H69:H100">D69-F69</f>
        <v>-20312</v>
      </c>
      <c r="I69" s="12">
        <f aca="true" t="shared" si="9" ref="I69:I100">IF(F69=0,0,H69/F69*100)</f>
        <v>-18.84282493946956</v>
      </c>
    </row>
    <row r="70" spans="1:9" ht="15" customHeight="1">
      <c r="A70" s="32"/>
      <c r="B70" s="29"/>
      <c r="C70" s="28" t="s">
        <v>95</v>
      </c>
      <c r="D70" s="58">
        <v>0</v>
      </c>
      <c r="E70" s="11">
        <f aca="true" t="shared" si="10" ref="E70:E101">D70/$D$5*100</f>
        <v>0</v>
      </c>
      <c r="F70" s="58">
        <v>6595281</v>
      </c>
      <c r="G70" s="11">
        <f aca="true" t="shared" si="11" ref="G70:G101">F70/$F$5*100</f>
        <v>0.2989111876294271</v>
      </c>
      <c r="H70" s="58">
        <f t="shared" si="8"/>
        <v>-6595281</v>
      </c>
      <c r="I70" s="12">
        <f t="shared" si="9"/>
        <v>-100</v>
      </c>
    </row>
    <row r="71" spans="1:9" ht="15" customHeight="1">
      <c r="A71" s="32"/>
      <c r="B71" s="126" t="s">
        <v>96</v>
      </c>
      <c r="C71" s="127"/>
      <c r="D71" s="22">
        <v>100000</v>
      </c>
      <c r="E71" s="11">
        <f t="shared" si="10"/>
        <v>0.004106359278145665</v>
      </c>
      <c r="F71" s="58">
        <v>100000</v>
      </c>
      <c r="G71" s="11">
        <f t="shared" si="11"/>
        <v>0.004532197909830182</v>
      </c>
      <c r="H71" s="42">
        <f t="shared" si="8"/>
        <v>0</v>
      </c>
      <c r="I71" s="12">
        <f t="shared" si="9"/>
        <v>0</v>
      </c>
    </row>
    <row r="72" spans="1:9" ht="15" customHeight="1">
      <c r="A72" s="32"/>
      <c r="B72" s="126" t="s">
        <v>46</v>
      </c>
      <c r="C72" s="127"/>
      <c r="D72" s="22">
        <f>SUM(D73:D74)</f>
        <v>5229667</v>
      </c>
      <c r="E72" s="11">
        <f t="shared" si="10"/>
        <v>0.21474891607062202</v>
      </c>
      <c r="F72" s="22">
        <f>SUM(F73:F74)</f>
        <v>4485917</v>
      </c>
      <c r="G72" s="11">
        <f t="shared" si="11"/>
        <v>0.2033106365107168</v>
      </c>
      <c r="H72" s="42">
        <f t="shared" si="8"/>
        <v>743750</v>
      </c>
      <c r="I72" s="12">
        <f t="shared" si="9"/>
        <v>16.579664759735856</v>
      </c>
    </row>
    <row r="73" spans="1:9" ht="15" customHeight="1">
      <c r="A73" s="32"/>
      <c r="B73" s="27"/>
      <c r="C73" s="57" t="s">
        <v>97</v>
      </c>
      <c r="D73" s="10">
        <v>523799</v>
      </c>
      <c r="E73" s="11">
        <f t="shared" si="10"/>
        <v>0.02150906883533421</v>
      </c>
      <c r="F73" s="10">
        <v>714917</v>
      </c>
      <c r="G73" s="11">
        <f t="shared" si="11"/>
        <v>0.03240145333102064</v>
      </c>
      <c r="H73" s="40">
        <f t="shared" si="8"/>
        <v>-191118</v>
      </c>
      <c r="I73" s="12">
        <f t="shared" si="9"/>
        <v>-26.732893468752316</v>
      </c>
    </row>
    <row r="74" spans="1:9" ht="15" customHeight="1">
      <c r="A74" s="32"/>
      <c r="B74" s="35"/>
      <c r="C74" s="25" t="s">
        <v>98</v>
      </c>
      <c r="D74" s="10">
        <v>4705868</v>
      </c>
      <c r="E74" s="14">
        <f t="shared" si="10"/>
        <v>0.19323984723528784</v>
      </c>
      <c r="F74" s="10">
        <v>3771000</v>
      </c>
      <c r="G74" s="14">
        <f t="shared" si="11"/>
        <v>0.17090918317969614</v>
      </c>
      <c r="H74" s="40">
        <f t="shared" si="8"/>
        <v>934868</v>
      </c>
      <c r="I74" s="15">
        <f t="shared" si="9"/>
        <v>24.790983823919387</v>
      </c>
    </row>
    <row r="75" spans="1:9" ht="15" customHeight="1">
      <c r="A75" s="116" t="s">
        <v>47</v>
      </c>
      <c r="B75" s="117"/>
      <c r="C75" s="118"/>
      <c r="D75" s="5">
        <f>SUM(D76,D80,D83,D87)</f>
        <v>1209467502</v>
      </c>
      <c r="E75" s="6">
        <f t="shared" si="10"/>
        <v>49.6650809845336</v>
      </c>
      <c r="F75" s="5">
        <f>SUM(F76,F80,F83,F87)</f>
        <v>1205680524</v>
      </c>
      <c r="G75" s="6">
        <f t="shared" si="11"/>
        <v>54.643827507957575</v>
      </c>
      <c r="H75" s="38">
        <f t="shared" si="8"/>
        <v>3786978</v>
      </c>
      <c r="I75" s="7">
        <f t="shared" si="9"/>
        <v>0.3140946481772977</v>
      </c>
    </row>
    <row r="76" spans="1:9" ht="15" customHeight="1">
      <c r="A76" s="31"/>
      <c r="B76" s="158" t="s">
        <v>48</v>
      </c>
      <c r="C76" s="159"/>
      <c r="D76" s="16">
        <f>SUM(D77:D79)</f>
        <v>381256663</v>
      </c>
      <c r="E76" s="17">
        <f t="shared" si="10"/>
        <v>15.65576835464905</v>
      </c>
      <c r="F76" s="16">
        <f>SUM(F77:F79)</f>
        <v>363339266</v>
      </c>
      <c r="G76" s="44">
        <f t="shared" si="11"/>
        <v>16.467254619244322</v>
      </c>
      <c r="H76" s="39">
        <f t="shared" si="8"/>
        <v>17917397</v>
      </c>
      <c r="I76" s="18">
        <f t="shared" si="9"/>
        <v>4.931313149072085</v>
      </c>
    </row>
    <row r="77" spans="1:9" ht="15" customHeight="1">
      <c r="A77" s="32"/>
      <c r="B77" s="27"/>
      <c r="C77" s="25" t="s">
        <v>49</v>
      </c>
      <c r="D77" s="10">
        <v>371039667</v>
      </c>
      <c r="E77" s="11">
        <f t="shared" si="10"/>
        <v>15.236221791455279</v>
      </c>
      <c r="F77" s="10">
        <v>355931089</v>
      </c>
      <c r="G77" s="11">
        <f t="shared" si="11"/>
        <v>16.1315013760938</v>
      </c>
      <c r="H77" s="40">
        <f t="shared" si="8"/>
        <v>15108578</v>
      </c>
      <c r="I77" s="12">
        <f t="shared" si="9"/>
        <v>4.2448042519826075</v>
      </c>
    </row>
    <row r="78" spans="1:9" ht="15" customHeight="1">
      <c r="A78" s="32"/>
      <c r="B78" s="35"/>
      <c r="C78" s="25" t="s">
        <v>50</v>
      </c>
      <c r="D78" s="10">
        <v>8712564</v>
      </c>
      <c r="E78" s="11">
        <f t="shared" si="10"/>
        <v>0.35776918017837905</v>
      </c>
      <c r="F78" s="10">
        <v>5835281</v>
      </c>
      <c r="G78" s="11">
        <f t="shared" si="11"/>
        <v>0.26446648351471774</v>
      </c>
      <c r="H78" s="40">
        <f t="shared" si="8"/>
        <v>2877283</v>
      </c>
      <c r="I78" s="12">
        <f t="shared" si="9"/>
        <v>49.308388062203</v>
      </c>
    </row>
    <row r="79" spans="1:9" ht="15" customHeight="1">
      <c r="A79" s="32"/>
      <c r="B79" s="29"/>
      <c r="C79" s="25" t="s">
        <v>51</v>
      </c>
      <c r="D79" s="10">
        <v>1504432</v>
      </c>
      <c r="E79" s="11">
        <f t="shared" si="10"/>
        <v>0.06177738301539239</v>
      </c>
      <c r="F79" s="10">
        <v>1572896</v>
      </c>
      <c r="G79" s="11">
        <f t="shared" si="11"/>
        <v>0.07128675963580253</v>
      </c>
      <c r="H79" s="40">
        <f t="shared" si="8"/>
        <v>-68464</v>
      </c>
      <c r="I79" s="12">
        <f t="shared" si="9"/>
        <v>-4.352735336602039</v>
      </c>
    </row>
    <row r="80" spans="1:9" ht="15" customHeight="1">
      <c r="A80" s="32"/>
      <c r="B80" s="130" t="s">
        <v>52</v>
      </c>
      <c r="C80" s="115"/>
      <c r="D80" s="10">
        <f>SUM(D81:D82)</f>
        <v>54218949</v>
      </c>
      <c r="E80" s="11">
        <f t="shared" si="10"/>
        <v>2.2264248427745663</v>
      </c>
      <c r="F80" s="10">
        <f>SUM(F81:F82)</f>
        <v>127711463</v>
      </c>
      <c r="G80" s="11">
        <f t="shared" si="11"/>
        <v>5.788136256699546</v>
      </c>
      <c r="H80" s="40">
        <f t="shared" si="8"/>
        <v>-73492514</v>
      </c>
      <c r="I80" s="12">
        <f t="shared" si="9"/>
        <v>-57.54574591319184</v>
      </c>
    </row>
    <row r="81" spans="1:9" ht="15" customHeight="1">
      <c r="A81" s="32"/>
      <c r="B81" s="27"/>
      <c r="C81" s="25" t="s">
        <v>53</v>
      </c>
      <c r="D81" s="10">
        <v>49091021</v>
      </c>
      <c r="E81" s="11">
        <f t="shared" si="10"/>
        <v>2.0158536955699367</v>
      </c>
      <c r="F81" s="10">
        <v>123887493</v>
      </c>
      <c r="G81" s="11">
        <f t="shared" si="11"/>
        <v>5.614826368287011</v>
      </c>
      <c r="H81" s="40">
        <f t="shared" si="8"/>
        <v>-74796472</v>
      </c>
      <c r="I81" s="12">
        <f t="shared" si="9"/>
        <v>-60.37451415696983</v>
      </c>
    </row>
    <row r="82" spans="1:9" ht="15" customHeight="1">
      <c r="A82" s="32"/>
      <c r="B82" s="29"/>
      <c r="C82" s="25" t="s">
        <v>54</v>
      </c>
      <c r="D82" s="10">
        <v>5127928</v>
      </c>
      <c r="E82" s="11">
        <f t="shared" si="10"/>
        <v>0.2105711472046294</v>
      </c>
      <c r="F82" s="10">
        <v>3823970</v>
      </c>
      <c r="G82" s="11">
        <f t="shared" si="11"/>
        <v>0.1733098884125332</v>
      </c>
      <c r="H82" s="40">
        <f t="shared" si="8"/>
        <v>1303958</v>
      </c>
      <c r="I82" s="12">
        <f t="shared" si="9"/>
        <v>34.09958760136716</v>
      </c>
    </row>
    <row r="83" spans="1:9" ht="15" customHeight="1">
      <c r="A83" s="32"/>
      <c r="B83" s="130" t="s">
        <v>99</v>
      </c>
      <c r="C83" s="115"/>
      <c r="D83" s="10">
        <f>SUM(D84:D86)</f>
        <v>760754163</v>
      </c>
      <c r="E83" s="11">
        <f t="shared" si="10"/>
        <v>31.239299156229894</v>
      </c>
      <c r="F83" s="10">
        <f>SUM(F84:F86)</f>
        <v>705831923</v>
      </c>
      <c r="G83" s="11">
        <f t="shared" si="11"/>
        <v>31.989699661120174</v>
      </c>
      <c r="H83" s="40">
        <f t="shared" si="8"/>
        <v>54922240</v>
      </c>
      <c r="I83" s="12">
        <f t="shared" si="9"/>
        <v>7.781206574868958</v>
      </c>
    </row>
    <row r="84" spans="1:9" ht="15" customHeight="1">
      <c r="A84" s="32"/>
      <c r="B84" s="27"/>
      <c r="C84" s="25" t="s">
        <v>55</v>
      </c>
      <c r="D84" s="10">
        <v>754256663</v>
      </c>
      <c r="E84" s="11">
        <f t="shared" si="10"/>
        <v>30.97248846213238</v>
      </c>
      <c r="F84" s="10">
        <v>699738523</v>
      </c>
      <c r="G84" s="11">
        <f t="shared" si="11"/>
        <v>31.713534713682584</v>
      </c>
      <c r="H84" s="40">
        <f t="shared" si="8"/>
        <v>54518140</v>
      </c>
      <c r="I84" s="12">
        <f t="shared" si="9"/>
        <v>7.791216033992743</v>
      </c>
    </row>
    <row r="85" spans="1:9" ht="15" customHeight="1">
      <c r="A85" s="32"/>
      <c r="B85" s="35"/>
      <c r="C85" s="25" t="s">
        <v>100</v>
      </c>
      <c r="D85" s="10">
        <v>6497500</v>
      </c>
      <c r="E85" s="11">
        <f t="shared" si="10"/>
        <v>0.26681069409751457</v>
      </c>
      <c r="F85" s="10">
        <v>6078000</v>
      </c>
      <c r="G85" s="11">
        <f t="shared" si="11"/>
        <v>0.2754669889594784</v>
      </c>
      <c r="H85" s="58">
        <f t="shared" si="8"/>
        <v>419500</v>
      </c>
      <c r="I85" s="12">
        <f t="shared" si="9"/>
        <v>6.901941428101349</v>
      </c>
    </row>
    <row r="86" spans="1:9" ht="15" customHeight="1">
      <c r="A86" s="32"/>
      <c r="B86" s="29"/>
      <c r="C86" s="25" t="s">
        <v>101</v>
      </c>
      <c r="D86" s="58">
        <v>0</v>
      </c>
      <c r="E86" s="11">
        <f t="shared" si="10"/>
        <v>0</v>
      </c>
      <c r="F86" s="58">
        <v>15400</v>
      </c>
      <c r="G86" s="11">
        <f t="shared" si="11"/>
        <v>0.0006979584781138479</v>
      </c>
      <c r="H86" s="58">
        <f t="shared" si="8"/>
        <v>-15400</v>
      </c>
      <c r="I86" s="12">
        <f t="shared" si="9"/>
        <v>-100</v>
      </c>
    </row>
    <row r="87" spans="1:9" ht="15" customHeight="1">
      <c r="A87" s="32"/>
      <c r="B87" s="130" t="s">
        <v>56</v>
      </c>
      <c r="C87" s="115"/>
      <c r="D87" s="10">
        <f>SUM(D88:D89)</f>
        <v>13237727</v>
      </c>
      <c r="E87" s="11">
        <f t="shared" si="10"/>
        <v>0.5435886308800938</v>
      </c>
      <c r="F87" s="10">
        <f>SUM(F88:F89)</f>
        <v>8797872</v>
      </c>
      <c r="G87" s="11">
        <f t="shared" si="11"/>
        <v>0.3987369708935348</v>
      </c>
      <c r="H87" s="40">
        <f t="shared" si="8"/>
        <v>4439855</v>
      </c>
      <c r="I87" s="12">
        <f t="shared" si="9"/>
        <v>50.46510110626752</v>
      </c>
    </row>
    <row r="88" spans="1:9" ht="15" customHeight="1">
      <c r="A88" s="32"/>
      <c r="B88" s="27"/>
      <c r="C88" s="25" t="s">
        <v>57</v>
      </c>
      <c r="D88" s="10">
        <v>13194927</v>
      </c>
      <c r="E88" s="11">
        <f t="shared" si="10"/>
        <v>0.5418311091090474</v>
      </c>
      <c r="F88" s="10">
        <v>8765072</v>
      </c>
      <c r="G88" s="11">
        <f t="shared" si="11"/>
        <v>0.3972504099791105</v>
      </c>
      <c r="H88" s="40">
        <f t="shared" si="8"/>
        <v>4429855</v>
      </c>
      <c r="I88" s="12">
        <f t="shared" si="9"/>
        <v>50.539858657179316</v>
      </c>
    </row>
    <row r="89" spans="1:9" ht="15" customHeight="1">
      <c r="A89" s="32"/>
      <c r="B89" s="35"/>
      <c r="C89" s="28" t="s">
        <v>58</v>
      </c>
      <c r="D89" s="22">
        <v>42800</v>
      </c>
      <c r="E89" s="23">
        <f t="shared" si="10"/>
        <v>0.0017575217710463448</v>
      </c>
      <c r="F89" s="22">
        <v>32800</v>
      </c>
      <c r="G89" s="23">
        <f t="shared" si="11"/>
        <v>0.0014865609144242994</v>
      </c>
      <c r="H89" s="42">
        <f t="shared" si="8"/>
        <v>10000</v>
      </c>
      <c r="I89" s="24">
        <f t="shared" si="9"/>
        <v>30.48780487804878</v>
      </c>
    </row>
    <row r="90" spans="1:9" ht="15" customHeight="1">
      <c r="A90" s="116" t="s">
        <v>59</v>
      </c>
      <c r="B90" s="117"/>
      <c r="C90" s="118"/>
      <c r="D90" s="5">
        <f>D91</f>
        <v>7500000</v>
      </c>
      <c r="E90" s="6">
        <f t="shared" si="10"/>
        <v>0.3079769458609249</v>
      </c>
      <c r="F90" s="5">
        <f>F91</f>
        <v>7400000</v>
      </c>
      <c r="G90" s="6">
        <f t="shared" si="11"/>
        <v>0.3353826453274334</v>
      </c>
      <c r="H90" s="38">
        <f t="shared" si="8"/>
        <v>100000</v>
      </c>
      <c r="I90" s="7">
        <f t="shared" si="9"/>
        <v>1.3513513513513513</v>
      </c>
    </row>
    <row r="91" spans="1:9" ht="15" customHeight="1">
      <c r="A91" s="32"/>
      <c r="B91" s="158" t="s">
        <v>60</v>
      </c>
      <c r="C91" s="159"/>
      <c r="D91" s="16">
        <f>SUM(D92:D93)</f>
        <v>7500000</v>
      </c>
      <c r="E91" s="17">
        <f t="shared" si="10"/>
        <v>0.3079769458609249</v>
      </c>
      <c r="F91" s="16">
        <f>SUM(F92:F93)</f>
        <v>7400000</v>
      </c>
      <c r="G91" s="17">
        <f t="shared" si="11"/>
        <v>0.3353826453274334</v>
      </c>
      <c r="H91" s="39">
        <f t="shared" si="8"/>
        <v>100000</v>
      </c>
      <c r="I91" s="18">
        <f t="shared" si="9"/>
        <v>1.3513513513513513</v>
      </c>
    </row>
    <row r="92" spans="1:9" ht="15" customHeight="1">
      <c r="A92" s="32"/>
      <c r="B92" s="27"/>
      <c r="C92" s="25" t="s">
        <v>61</v>
      </c>
      <c r="D92" s="10">
        <v>300000</v>
      </c>
      <c r="E92" s="11">
        <f t="shared" si="10"/>
        <v>0.012319077834436996</v>
      </c>
      <c r="F92" s="10">
        <v>300000</v>
      </c>
      <c r="G92" s="11">
        <f t="shared" si="11"/>
        <v>0.013596593729490545</v>
      </c>
      <c r="H92" s="40">
        <f t="shared" si="8"/>
        <v>0</v>
      </c>
      <c r="I92" s="12">
        <f t="shared" si="9"/>
        <v>0</v>
      </c>
    </row>
    <row r="93" spans="1:9" ht="15" customHeight="1">
      <c r="A93" s="32"/>
      <c r="B93" s="35"/>
      <c r="C93" s="28" t="s">
        <v>102</v>
      </c>
      <c r="D93" s="22">
        <v>7200000</v>
      </c>
      <c r="E93" s="23">
        <f t="shared" si="10"/>
        <v>0.29565786802648786</v>
      </c>
      <c r="F93" s="22">
        <v>7100000</v>
      </c>
      <c r="G93" s="23">
        <f t="shared" si="11"/>
        <v>0.3217860515979429</v>
      </c>
      <c r="H93" s="42">
        <f t="shared" si="8"/>
        <v>100000</v>
      </c>
      <c r="I93" s="24">
        <f t="shared" si="9"/>
        <v>1.4084507042253522</v>
      </c>
    </row>
    <row r="94" spans="1:9" ht="15" customHeight="1">
      <c r="A94" s="116" t="s">
        <v>62</v>
      </c>
      <c r="B94" s="117"/>
      <c r="C94" s="118"/>
      <c r="D94" s="5">
        <f>D95</f>
        <v>3948197</v>
      </c>
      <c r="E94" s="6">
        <f t="shared" si="10"/>
        <v>0.16212715382896878</v>
      </c>
      <c r="F94" s="5">
        <f>F95</f>
        <v>1390977</v>
      </c>
      <c r="G94" s="6">
        <f t="shared" si="11"/>
        <v>0.06304183052021856</v>
      </c>
      <c r="H94" s="38">
        <f t="shared" si="8"/>
        <v>2557220</v>
      </c>
      <c r="I94" s="7">
        <f t="shared" si="9"/>
        <v>183.84344241493568</v>
      </c>
    </row>
    <row r="95" spans="1:9" ht="15" customHeight="1">
      <c r="A95" s="32"/>
      <c r="B95" s="158" t="s">
        <v>63</v>
      </c>
      <c r="C95" s="159"/>
      <c r="D95" s="16">
        <f>SUM(D96:D97)</f>
        <v>3948197</v>
      </c>
      <c r="E95" s="17">
        <f t="shared" si="10"/>
        <v>0.16212715382896878</v>
      </c>
      <c r="F95" s="16">
        <f>SUM(F96:F97)</f>
        <v>1390977</v>
      </c>
      <c r="G95" s="17">
        <f t="shared" si="11"/>
        <v>0.06304183052021856</v>
      </c>
      <c r="H95" s="39">
        <f t="shared" si="8"/>
        <v>2557220</v>
      </c>
      <c r="I95" s="18">
        <f t="shared" si="9"/>
        <v>183.84344241493568</v>
      </c>
    </row>
    <row r="96" spans="1:9" ht="15" customHeight="1">
      <c r="A96" s="32"/>
      <c r="B96" s="27"/>
      <c r="C96" s="28" t="s">
        <v>103</v>
      </c>
      <c r="D96" s="22">
        <v>214197</v>
      </c>
      <c r="E96" s="23">
        <f t="shared" si="10"/>
        <v>0.008795698383009668</v>
      </c>
      <c r="F96" s="58">
        <v>80977</v>
      </c>
      <c r="G96" s="11">
        <f t="shared" si="11"/>
        <v>0.003670037901443186</v>
      </c>
      <c r="H96" s="42">
        <f t="shared" si="8"/>
        <v>133220</v>
      </c>
      <c r="I96" s="24">
        <f t="shared" si="9"/>
        <v>164.51585017968065</v>
      </c>
    </row>
    <row r="97" spans="1:9" ht="15" customHeight="1">
      <c r="A97" s="32"/>
      <c r="B97" s="27"/>
      <c r="C97" s="28" t="s">
        <v>104</v>
      </c>
      <c r="D97" s="22">
        <v>3734000</v>
      </c>
      <c r="E97" s="23">
        <f t="shared" si="10"/>
        <v>0.15333145544595914</v>
      </c>
      <c r="F97" s="22">
        <v>1310000</v>
      </c>
      <c r="G97" s="23">
        <f t="shared" si="11"/>
        <v>0.05937179261877538</v>
      </c>
      <c r="H97" s="42">
        <f t="shared" si="8"/>
        <v>2424000</v>
      </c>
      <c r="I97" s="24">
        <f t="shared" si="9"/>
        <v>185.0381679389313</v>
      </c>
    </row>
    <row r="98" spans="1:9" ht="15" customHeight="1">
      <c r="A98" s="116" t="s">
        <v>64</v>
      </c>
      <c r="B98" s="117"/>
      <c r="C98" s="118"/>
      <c r="D98" s="5">
        <f>SUM(D99:D101)</f>
        <v>276756634</v>
      </c>
      <c r="E98" s="6">
        <f t="shared" si="10"/>
        <v>11.36462171814264</v>
      </c>
      <c r="F98" s="5">
        <f>SUM(F99:F101)</f>
        <v>233984453</v>
      </c>
      <c r="G98" s="6">
        <f t="shared" si="11"/>
        <v>10.604638488193583</v>
      </c>
      <c r="H98" s="38">
        <f t="shared" si="8"/>
        <v>42772181</v>
      </c>
      <c r="I98" s="7">
        <f t="shared" si="9"/>
        <v>18.27992435035844</v>
      </c>
    </row>
    <row r="99" spans="1:9" ht="15" customHeight="1">
      <c r="A99" s="32"/>
      <c r="B99" s="128" t="s">
        <v>105</v>
      </c>
      <c r="C99" s="129"/>
      <c r="D99" s="16">
        <v>28328128</v>
      </c>
      <c r="E99" s="17">
        <f t="shared" si="10"/>
        <v>1.16325471245298</v>
      </c>
      <c r="F99" s="16">
        <v>19614718</v>
      </c>
      <c r="G99" s="17">
        <f t="shared" si="11"/>
        <v>0.8889778392150844</v>
      </c>
      <c r="H99" s="39">
        <f t="shared" si="8"/>
        <v>8713410</v>
      </c>
      <c r="I99" s="18">
        <f t="shared" si="9"/>
        <v>44.42281556125354</v>
      </c>
    </row>
    <row r="100" spans="1:9" ht="15" customHeight="1">
      <c r="A100" s="32"/>
      <c r="B100" s="162" t="s">
        <v>106</v>
      </c>
      <c r="C100" s="163"/>
      <c r="D100" s="16">
        <v>10871706</v>
      </c>
      <c r="E100" s="17">
        <f t="shared" si="10"/>
        <v>0.44643130802371894</v>
      </c>
      <c r="F100" s="16">
        <v>10743735</v>
      </c>
      <c r="G100" s="11">
        <f t="shared" si="11"/>
        <v>0.4869273331076936</v>
      </c>
      <c r="H100" s="39">
        <f t="shared" si="8"/>
        <v>127971</v>
      </c>
      <c r="I100" s="18">
        <f t="shared" si="9"/>
        <v>1.1911220818458386</v>
      </c>
    </row>
    <row r="101" spans="1:9" ht="15" customHeight="1">
      <c r="A101" s="32"/>
      <c r="B101" s="164" t="s">
        <v>107</v>
      </c>
      <c r="C101" s="165"/>
      <c r="D101" s="22">
        <v>237556800</v>
      </c>
      <c r="E101" s="23">
        <f t="shared" si="10"/>
        <v>9.75493569766594</v>
      </c>
      <c r="F101" s="22">
        <v>203626000</v>
      </c>
      <c r="G101" s="23">
        <f t="shared" si="11"/>
        <v>9.228733315870805</v>
      </c>
      <c r="H101" s="42">
        <f aca="true" t="shared" si="12" ref="H101:H106">D101-F101</f>
        <v>33930800</v>
      </c>
      <c r="I101" s="24">
        <f aca="true" t="shared" si="13" ref="I101:I106">IF(F101=0,0,H101/F101*100)</f>
        <v>16.663294471236483</v>
      </c>
    </row>
    <row r="102" spans="1:9" ht="15" customHeight="1">
      <c r="A102" s="116" t="s">
        <v>108</v>
      </c>
      <c r="B102" s="117"/>
      <c r="C102" s="118"/>
      <c r="D102" s="5">
        <f>SUM(D103:D104)</f>
        <v>30248345</v>
      </c>
      <c r="E102" s="6">
        <f>D102/$D$5*100</f>
        <v>1.2421057213930105</v>
      </c>
      <c r="F102" s="5">
        <f>SUM(F103:F104)</f>
        <v>26546961</v>
      </c>
      <c r="G102" s="6">
        <f>F102/$F$5*100</f>
        <v>1.2031608115654335</v>
      </c>
      <c r="H102" s="38">
        <f t="shared" si="12"/>
        <v>3701384</v>
      </c>
      <c r="I102" s="7">
        <f t="shared" si="13"/>
        <v>13.942778610327563</v>
      </c>
    </row>
    <row r="103" spans="1:9" ht="15" customHeight="1">
      <c r="A103" s="32"/>
      <c r="B103" s="162" t="s">
        <v>65</v>
      </c>
      <c r="C103" s="163"/>
      <c r="D103" s="16">
        <v>27236345</v>
      </c>
      <c r="E103" s="17">
        <f>D103/$D$5*100</f>
        <v>1.118422179935263</v>
      </c>
      <c r="F103" s="16">
        <v>23537001</v>
      </c>
      <c r="G103" s="17">
        <f>F103/$F$5*100</f>
        <v>1.0667434673587088</v>
      </c>
      <c r="H103" s="39">
        <f t="shared" si="12"/>
        <v>3699344</v>
      </c>
      <c r="I103" s="18">
        <f t="shared" si="13"/>
        <v>15.717142553547921</v>
      </c>
    </row>
    <row r="104" spans="1:9" ht="15" customHeight="1">
      <c r="A104" s="32"/>
      <c r="B104" s="130" t="s">
        <v>66</v>
      </c>
      <c r="C104" s="115"/>
      <c r="D104" s="10">
        <f>SUM(D105:D106)</f>
        <v>3012000</v>
      </c>
      <c r="E104" s="11">
        <f>D104/$D$5*100</f>
        <v>0.12368354145774743</v>
      </c>
      <c r="F104" s="10">
        <f>SUM(F105:F106)</f>
        <v>3009960</v>
      </c>
      <c r="G104" s="11">
        <f>F104/$F$5*100</f>
        <v>0.13641734420672452</v>
      </c>
      <c r="H104" s="40">
        <f t="shared" si="12"/>
        <v>2040</v>
      </c>
      <c r="I104" s="12">
        <f t="shared" si="13"/>
        <v>0.06777498704301718</v>
      </c>
    </row>
    <row r="105" spans="1:9" ht="15" customHeight="1">
      <c r="A105" s="32"/>
      <c r="B105" s="27"/>
      <c r="C105" s="25" t="s">
        <v>109</v>
      </c>
      <c r="D105" s="10">
        <v>3000000</v>
      </c>
      <c r="E105" s="11">
        <f>D105/$D$5*100</f>
        <v>0.12319077834436994</v>
      </c>
      <c r="F105" s="10">
        <v>3000000</v>
      </c>
      <c r="G105" s="11">
        <f>F105/$F$5*100</f>
        <v>0.13596593729490544</v>
      </c>
      <c r="H105" s="40">
        <f t="shared" si="12"/>
        <v>0</v>
      </c>
      <c r="I105" s="12">
        <f t="shared" si="13"/>
        <v>0</v>
      </c>
    </row>
    <row r="106" spans="1:9" ht="15" customHeight="1">
      <c r="A106" s="33"/>
      <c r="B106" s="36"/>
      <c r="C106" s="26" t="s">
        <v>110</v>
      </c>
      <c r="D106" s="13">
        <v>12000</v>
      </c>
      <c r="E106" s="14">
        <f>D106/$D$5*100</f>
        <v>0.0004927631133774798</v>
      </c>
      <c r="F106" s="13">
        <v>9960</v>
      </c>
      <c r="G106" s="14">
        <f>F106/$F$5*100</f>
        <v>0.00045140691181908606</v>
      </c>
      <c r="H106" s="41">
        <f t="shared" si="12"/>
        <v>2040</v>
      </c>
      <c r="I106" s="15">
        <f t="shared" si="13"/>
        <v>20.481927710843372</v>
      </c>
    </row>
  </sheetData>
  <mergeCells count="42">
    <mergeCell ref="A3:C4"/>
    <mergeCell ref="D3:D4"/>
    <mergeCell ref="F3:F4"/>
    <mergeCell ref="H3:H4"/>
    <mergeCell ref="A5:C5"/>
    <mergeCell ref="A6:C6"/>
    <mergeCell ref="B7:C7"/>
    <mergeCell ref="A12:C12"/>
    <mergeCell ref="B13:C13"/>
    <mergeCell ref="B16:C16"/>
    <mergeCell ref="B20:C20"/>
    <mergeCell ref="B21:C21"/>
    <mergeCell ref="B22:C22"/>
    <mergeCell ref="B30:C30"/>
    <mergeCell ref="B33:C33"/>
    <mergeCell ref="A37:C37"/>
    <mergeCell ref="B38:C38"/>
    <mergeCell ref="B49:C49"/>
    <mergeCell ref="B50:C50"/>
    <mergeCell ref="B54:C54"/>
    <mergeCell ref="B72:C72"/>
    <mergeCell ref="A75:C75"/>
    <mergeCell ref="B76:C76"/>
    <mergeCell ref="B80:C80"/>
    <mergeCell ref="B104:C104"/>
    <mergeCell ref="A94:C94"/>
    <mergeCell ref="B95:C95"/>
    <mergeCell ref="A98:C98"/>
    <mergeCell ref="A102:C102"/>
    <mergeCell ref="B103:C103"/>
    <mergeCell ref="B100:C100"/>
    <mergeCell ref="B101:C101"/>
    <mergeCell ref="B71:C71"/>
    <mergeCell ref="B99:C99"/>
    <mergeCell ref="B47:C47"/>
    <mergeCell ref="B83:C83"/>
    <mergeCell ref="B87:C87"/>
    <mergeCell ref="A90:C90"/>
    <mergeCell ref="B91:C91"/>
    <mergeCell ref="B55:C55"/>
    <mergeCell ref="B57:C57"/>
    <mergeCell ref="B64:C64"/>
  </mergeCells>
  <printOptions/>
  <pageMargins left="0.32" right="0.14" top="0.74" bottom="0.43" header="0.5" footer="0.48"/>
  <pageSetup fitToHeight="2" horizontalDpi="300" verticalDpi="3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 N P S</dc:creator>
  <cp:keywords/>
  <dc:description/>
  <cp:lastModifiedBy>SEC</cp:lastModifiedBy>
  <cp:lastPrinted>2008-12-29T04:57:54Z</cp:lastPrinted>
  <dcterms:created xsi:type="dcterms:W3CDTF">1998-06-25T09:34:52Z</dcterms:created>
  <dcterms:modified xsi:type="dcterms:W3CDTF">2009-01-10T22:55:10Z</dcterms:modified>
  <cp:category/>
  <cp:version/>
  <cp:contentType/>
  <cp:contentStatus/>
</cp:coreProperties>
</file>